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9020-D.1.1 - 19020-D.1.1..." sheetId="2" r:id="rId2"/>
    <sheet name="19020-D.1.4.h - 19020-D.1..." sheetId="3" r:id="rId3"/>
    <sheet name="19020-D.1.4.h.j - 19020-D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'19020-D.1.1 - 19020-D.1.1...'!$C$133:$K$325</definedName>
    <definedName name="_xlnm.Print_Area" localSheetId="1">'19020-D.1.1 - 19020-D.1.1...'!$C$4:$J$76,'19020-D.1.1 - 19020-D.1.1...'!$C$82:$J$115,'19020-D.1.1 - 19020-D.1.1...'!$C$121:$K$325</definedName>
    <definedName name="_xlnm.Print_Titles" localSheetId="1">'19020-D.1.1 - 19020-D.1.1...'!$133:$133</definedName>
    <definedName name="_xlnm._FilterDatabase" localSheetId="2" hidden="1">'19020-D.1.4.h - 19020-D.1...'!$C$117:$K$124</definedName>
    <definedName name="_xlnm.Print_Area" localSheetId="2">'19020-D.1.4.h - 19020-D.1...'!$C$4:$J$76,'19020-D.1.4.h - 19020-D.1...'!$C$82:$J$99,'19020-D.1.4.h - 19020-D.1...'!$C$105:$K$124</definedName>
    <definedName name="_xlnm.Print_Titles" localSheetId="2">'19020-D.1.4.h - 19020-D.1...'!$117:$117</definedName>
    <definedName name="_xlnm._FilterDatabase" localSheetId="3" hidden="1">'19020-D.1.4.h.j - 19020-D...'!$C$117:$K$124</definedName>
    <definedName name="_xlnm.Print_Area" localSheetId="3">'19020-D.1.4.h.j - 19020-D...'!$C$4:$J$76,'19020-D.1.4.h.j - 19020-D...'!$C$82:$J$99,'19020-D.1.4.h.j - 19020-D...'!$C$105:$K$124</definedName>
    <definedName name="_xlnm.Print_Titles" localSheetId="3">'19020-D.1.4.h.j - 19020-D...'!$117:$117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23"/>
  <c r="BH123"/>
  <c r="BG123"/>
  <c r="BF123"/>
  <c r="T123"/>
  <c r="R123"/>
  <c r="P123"/>
  <c r="BK123"/>
  <c r="J123"/>
  <c r="BE123"/>
  <c r="BI121"/>
  <c r="F37"/>
  <c i="1" r="BD97"/>
  <c i="4" r="BH121"/>
  <c r="F36"/>
  <c i="1" r="BC97"/>
  <c i="4" r="BG121"/>
  <c r="F35"/>
  <c i="1" r="BB97"/>
  <c i="4" r="BF121"/>
  <c r="J34"/>
  <c i="1" r="AW97"/>
  <c i="4" r="F34"/>
  <c i="1" r="BA97"/>
  <c i="4" r="T121"/>
  <c r="T120"/>
  <c r="T119"/>
  <c r="T118"/>
  <c r="R121"/>
  <c r="R120"/>
  <c r="R119"/>
  <c r="R118"/>
  <c r="P121"/>
  <c r="P120"/>
  <c r="P119"/>
  <c r="P118"/>
  <c i="1" r="AU97"/>
  <c i="4" r="BK121"/>
  <c r="BK120"/>
  <c r="J120"/>
  <c r="BK119"/>
  <c r="J119"/>
  <c r="BK118"/>
  <c r="J118"/>
  <c r="J96"/>
  <c r="J30"/>
  <c i="1" r="AG97"/>
  <c i="4" r="J121"/>
  <c r="BE121"/>
  <c r="J33"/>
  <c i="1" r="AV97"/>
  <c i="4" r="F33"/>
  <c i="1" r="AZ97"/>
  <c i="4" r="J98"/>
  <c r="J97"/>
  <c r="J114"/>
  <c r="F114"/>
  <c r="F112"/>
  <c r="E110"/>
  <c r="J91"/>
  <c r="F91"/>
  <c r="F89"/>
  <c r="E87"/>
  <c r="J39"/>
  <c r="J24"/>
  <c r="E24"/>
  <c r="J115"/>
  <c r="J92"/>
  <c r="J23"/>
  <c r="J18"/>
  <c r="E18"/>
  <c r="F115"/>
  <c r="F92"/>
  <c r="J17"/>
  <c r="J12"/>
  <c r="J112"/>
  <c r="J89"/>
  <c r="E7"/>
  <c r="E108"/>
  <c r="E85"/>
  <c i="3" r="J37"/>
  <c r="J36"/>
  <c i="1" r="AY96"/>
  <c i="3" r="J35"/>
  <c i="1" r="AX96"/>
  <c i="3" r="BI123"/>
  <c r="BH123"/>
  <c r="BG123"/>
  <c r="BF123"/>
  <c r="T123"/>
  <c r="R123"/>
  <c r="P123"/>
  <c r="BK123"/>
  <c r="J123"/>
  <c r="BE123"/>
  <c r="BI121"/>
  <c r="F37"/>
  <c i="1" r="BD96"/>
  <c i="3" r="BH121"/>
  <c r="F36"/>
  <c i="1" r="BC96"/>
  <c i="3" r="BG121"/>
  <c r="F35"/>
  <c i="1" r="BB96"/>
  <c i="3" r="BF121"/>
  <c r="J34"/>
  <c i="1" r="AW96"/>
  <c i="3" r="F34"/>
  <c i="1" r="BA96"/>
  <c i="3" r="T121"/>
  <c r="T120"/>
  <c r="T119"/>
  <c r="T118"/>
  <c r="R121"/>
  <c r="R120"/>
  <c r="R119"/>
  <c r="R118"/>
  <c r="P121"/>
  <c r="P120"/>
  <c r="P119"/>
  <c r="P118"/>
  <c i="1" r="AU96"/>
  <c i="3" r="BK121"/>
  <c r="BK120"/>
  <c r="J120"/>
  <c r="BK119"/>
  <c r="J119"/>
  <c r="BK118"/>
  <c r="J118"/>
  <c r="J96"/>
  <c r="J30"/>
  <c i="1" r="AG96"/>
  <c i="3" r="J121"/>
  <c r="BE121"/>
  <c r="J33"/>
  <c i="1" r="AV96"/>
  <c i="3" r="F33"/>
  <c i="1" r="AZ96"/>
  <c i="3" r="J98"/>
  <c r="J97"/>
  <c r="J114"/>
  <c r="F114"/>
  <c r="F112"/>
  <c r="E110"/>
  <c r="J91"/>
  <c r="F91"/>
  <c r="F89"/>
  <c r="E87"/>
  <c r="J39"/>
  <c r="J24"/>
  <c r="E24"/>
  <c r="J115"/>
  <c r="J92"/>
  <c r="J23"/>
  <c r="J18"/>
  <c r="E18"/>
  <c r="F115"/>
  <c r="F92"/>
  <c r="J17"/>
  <c r="J12"/>
  <c r="J112"/>
  <c r="J89"/>
  <c r="E7"/>
  <c r="E108"/>
  <c r="E85"/>
  <c i="2" r="J37"/>
  <c r="J36"/>
  <c i="1" r="AY95"/>
  <c i="2" r="J35"/>
  <c i="1" r="AX95"/>
  <c i="2" r="BI324"/>
  <c r="BH324"/>
  <c r="BG324"/>
  <c r="BF324"/>
  <c r="T324"/>
  <c r="T323"/>
  <c r="R324"/>
  <c r="R323"/>
  <c r="P324"/>
  <c r="P323"/>
  <c r="BK324"/>
  <c r="BK323"/>
  <c r="J323"/>
  <c r="J324"/>
  <c r="BE324"/>
  <c r="J114"/>
  <c r="BI321"/>
  <c r="BH321"/>
  <c r="BG321"/>
  <c r="BF321"/>
  <c r="T321"/>
  <c r="R321"/>
  <c r="P321"/>
  <c r="BK321"/>
  <c r="J321"/>
  <c r="BE321"/>
  <c r="BI319"/>
  <c r="BH319"/>
  <c r="BG319"/>
  <c r="BF319"/>
  <c r="T319"/>
  <c r="T318"/>
  <c r="T317"/>
  <c r="R319"/>
  <c r="R318"/>
  <c r="R317"/>
  <c r="P319"/>
  <c r="P318"/>
  <c r="P317"/>
  <c r="BK319"/>
  <c r="BK318"/>
  <c r="J318"/>
  <c r="BK317"/>
  <c r="J317"/>
  <c r="J319"/>
  <c r="BE319"/>
  <c r="J113"/>
  <c r="J112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06"/>
  <c r="BH306"/>
  <c r="BG306"/>
  <c r="BF306"/>
  <c r="T306"/>
  <c r="T305"/>
  <c r="R306"/>
  <c r="R305"/>
  <c r="P306"/>
  <c r="P305"/>
  <c r="BK306"/>
  <c r="BK305"/>
  <c r="J305"/>
  <c r="J306"/>
  <c r="BE306"/>
  <c r="J111"/>
  <c r="BI303"/>
  <c r="BH303"/>
  <c r="BG303"/>
  <c r="BF303"/>
  <c r="T303"/>
  <c r="R303"/>
  <c r="P303"/>
  <c r="BK303"/>
  <c r="J303"/>
  <c r="BE303"/>
  <c r="BI294"/>
  <c r="BH294"/>
  <c r="BG294"/>
  <c r="BF294"/>
  <c r="T294"/>
  <c r="T293"/>
  <c r="R294"/>
  <c r="R293"/>
  <c r="P294"/>
  <c r="P293"/>
  <c r="BK294"/>
  <c r="BK293"/>
  <c r="J293"/>
  <c r="J294"/>
  <c r="BE294"/>
  <c r="J110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1"/>
  <c r="BH281"/>
  <c r="BG281"/>
  <c r="BF281"/>
  <c r="T281"/>
  <c r="T280"/>
  <c r="R281"/>
  <c r="R280"/>
  <c r="P281"/>
  <c r="P280"/>
  <c r="BK281"/>
  <c r="BK280"/>
  <c r="J280"/>
  <c r="J281"/>
  <c r="BE281"/>
  <c r="J109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1"/>
  <c r="BH271"/>
  <c r="BG271"/>
  <c r="BF271"/>
  <c r="T271"/>
  <c r="T270"/>
  <c r="R271"/>
  <c r="R270"/>
  <c r="P271"/>
  <c r="P270"/>
  <c r="BK271"/>
  <c r="BK270"/>
  <c r="J270"/>
  <c r="J271"/>
  <c r="BE271"/>
  <c r="J108"/>
  <c r="BI261"/>
  <c r="BH261"/>
  <c r="BG261"/>
  <c r="BF261"/>
  <c r="T261"/>
  <c r="R261"/>
  <c r="P261"/>
  <c r="BK261"/>
  <c r="J261"/>
  <c r="BE261"/>
  <c r="BI259"/>
  <c r="BH259"/>
  <c r="BG259"/>
  <c r="BF259"/>
  <c r="T259"/>
  <c r="T258"/>
  <c r="R259"/>
  <c r="R258"/>
  <c r="P259"/>
  <c r="P258"/>
  <c r="BK259"/>
  <c r="BK258"/>
  <c r="J258"/>
  <c r="J259"/>
  <c r="BE259"/>
  <c r="J10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4"/>
  <c r="BH244"/>
  <c r="BG244"/>
  <c r="BF244"/>
  <c r="T244"/>
  <c r="T243"/>
  <c r="R244"/>
  <c r="R243"/>
  <c r="P244"/>
  <c r="P243"/>
  <c r="BK244"/>
  <c r="BK243"/>
  <c r="J243"/>
  <c r="J244"/>
  <c r="BE244"/>
  <c r="J106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5"/>
  <c r="BH225"/>
  <c r="BG225"/>
  <c r="BF225"/>
  <c r="T225"/>
  <c r="T224"/>
  <c r="R225"/>
  <c r="R224"/>
  <c r="P225"/>
  <c r="P224"/>
  <c r="BK225"/>
  <c r="BK224"/>
  <c r="J224"/>
  <c r="J225"/>
  <c r="BE225"/>
  <c r="J105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T217"/>
  <c r="T216"/>
  <c r="R218"/>
  <c r="R217"/>
  <c r="R216"/>
  <c r="P218"/>
  <c r="P217"/>
  <c r="P216"/>
  <c r="BK218"/>
  <c r="BK217"/>
  <c r="J217"/>
  <c r="BK216"/>
  <c r="J216"/>
  <c r="J218"/>
  <c r="BE218"/>
  <c r="J104"/>
  <c r="J103"/>
  <c r="BI214"/>
  <c r="BH214"/>
  <c r="BG214"/>
  <c r="BF214"/>
  <c r="T214"/>
  <c r="T213"/>
  <c r="R214"/>
  <c r="R213"/>
  <c r="P214"/>
  <c r="P213"/>
  <c r="BK214"/>
  <c r="BK213"/>
  <c r="J213"/>
  <c r="J214"/>
  <c r="BE214"/>
  <c r="J102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T199"/>
  <c r="R200"/>
  <c r="R199"/>
  <c r="P200"/>
  <c r="P199"/>
  <c r="BK200"/>
  <c r="BK199"/>
  <c r="J199"/>
  <c r="J200"/>
  <c r="BE200"/>
  <c r="J1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6"/>
  <c r="BH176"/>
  <c r="BG176"/>
  <c r="BF176"/>
  <c r="T176"/>
  <c r="T175"/>
  <c r="R176"/>
  <c r="R175"/>
  <c r="P176"/>
  <c r="P175"/>
  <c r="BK176"/>
  <c r="BK175"/>
  <c r="J175"/>
  <c r="J176"/>
  <c r="BE176"/>
  <c r="J100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99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7"/>
  <c r="F37"/>
  <c i="1" r="BD95"/>
  <c i="2" r="BH137"/>
  <c r="F36"/>
  <c i="1" r="BC95"/>
  <c i="2" r="BG137"/>
  <c r="F35"/>
  <c i="1" r="BB95"/>
  <c i="2" r="BF137"/>
  <c r="J34"/>
  <c i="1" r="AW95"/>
  <c i="2" r="F34"/>
  <c i="1" r="BA95"/>
  <c i="2" r="T137"/>
  <c r="T136"/>
  <c r="T135"/>
  <c r="T134"/>
  <c r="R137"/>
  <c r="R136"/>
  <c r="R135"/>
  <c r="R134"/>
  <c r="P137"/>
  <c r="P136"/>
  <c r="P135"/>
  <c r="P134"/>
  <c i="1" r="AU95"/>
  <c i="2" r="BK137"/>
  <c r="BK136"/>
  <c r="J136"/>
  <c r="BK135"/>
  <c r="J135"/>
  <c r="BK134"/>
  <c r="J134"/>
  <c r="J96"/>
  <c r="J30"/>
  <c i="1" r="AG95"/>
  <c i="2" r="J137"/>
  <c r="BE137"/>
  <c r="J33"/>
  <c i="1" r="AV95"/>
  <c i="2" r="F33"/>
  <c i="1" r="AZ95"/>
  <c i="2" r="J98"/>
  <c r="J97"/>
  <c r="J130"/>
  <c r="F130"/>
  <c r="F128"/>
  <c r="E126"/>
  <c r="J91"/>
  <c r="F91"/>
  <c r="F89"/>
  <c r="E87"/>
  <c r="J39"/>
  <c r="J24"/>
  <c r="E24"/>
  <c r="J131"/>
  <c r="J92"/>
  <c r="J23"/>
  <c r="J18"/>
  <c r="E18"/>
  <c r="F131"/>
  <c r="F92"/>
  <c r="J17"/>
  <c r="J12"/>
  <c r="J128"/>
  <c r="J89"/>
  <c r="E7"/>
  <c r="E124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<sst xmlns="http://schemas.openxmlformats.org/spreadsheetml/2006/main">
  <si>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</si>
  <si>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</si>
  <si>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</si>
  <si>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</si>
  <si>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</si>
  <si>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{cacbdb9d-732d-4063-befd-5a5ae34a4aa5}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</si>
  <si>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</si>
  <si>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</si>
  <si>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</si>
  <si>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</si>
  <si>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</si>
  <si>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</si>
  <si>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</si>
  <si>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</si>
  <si>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</si>
  <si>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</si>
  <si>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</si>
  <si>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19020-KCT Turnov - Zvýšení požární bezpečnosti - Objekt Střelnice</t>
  </si>
  <si>
    <t>KSO:</t>
  </si>
  <si>
    <t>CC-CZ:</t>
  </si>
  <si>
    <t>Místo:</t>
  </si>
  <si>
    <t xml:space="preserve"> </t>
  </si>
  <si>
    <t>Datum:</t>
  </si>
  <si>
    <t>16. 8. 2019</t>
  </si>
  <si>
    <t>Zadavatel:</t>
  </si>
  <si>
    <t>IČ:</t>
  </si>
  <si>
    <t>KCT Turnov</t>
  </si>
  <si>
    <t>DIČ:</t>
  </si>
  <si>
    <t>Uchazeč:</t>
  </si>
  <si>
    <t>Vyplň údaj</t>
  </si>
  <si>
    <t>Projektant:</t>
  </si>
  <si>
    <t>46506942</t>
  </si>
  <si>
    <t>Profes projekt, spol. s r.o.</t>
  </si>
  <si>
    <t>CZ46506942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</si>
  <si>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</si>
  <si>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</si>
  <si>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</si>
  <si>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</si>
  <si>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</si>
  <si>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</si>
  <si>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</si>
  <si>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</si>
  <si>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</si>
  <si>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</si>
  <si>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</si>
  <si>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</si>
  <si>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</si>
  <si>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</si>
  <si>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</si>
  <si>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</si>
  <si>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</si>
  <si>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</si>
  <si>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</si>
  <si>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</si>
  <si>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</si>
  <si>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</si>
  <si>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</si>
  <si>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</si>
  <si>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</si>
  <si>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</si>
  <si>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</si>
  <si>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</si>
  <si>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</si>
  <si>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</si>
  <si>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</si>
  <si>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</si>
  <si>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</si>
  <si>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</si>
  <si>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</si>
  <si>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</si>
  <si>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</si>
  <si>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</si>
  <si>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</si>
  <si>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</si>
  <si>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</si>
  <si>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</si>
  <si>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</si>
  <si>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</si>
  <si>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</si>
  <si>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</si>
  <si>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</si>
  <si>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</si>
  <si>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19020-D.1.1</t>
  </si>
  <si>
    <t>19020-D.1.1 - Stavební úpravy, uzávěry</t>
  </si>
  <si>
    <t>STA</t>
  </si>
  <si>
    <t>1</t>
  </si>
  <si>
    <t>{5967b3ba-496a-411c-9815-0e67cdc0221b}</t>
  </si>
  <si>
    <t>2</t>
  </si>
  <si>
    <t>19020-D.1.4.h</t>
  </si>
  <si>
    <t>19020-D.1.4.h - Elektrická požární signalizace</t>
  </si>
  <si>
    <t>{ba7de1f2-7f81-4d87-8d6d-fa231d086bcc}</t>
  </si>
  <si>
    <t>19020-D.1.4.h.j</t>
  </si>
  <si>
    <t>19020-D.1.4.h.j - Nouzový zvukový systém</t>
  </si>
  <si>
    <t>{1e24f964-dae0-4866-8568-19a772f9f5c4}</t>
  </si>
  <si>
    <t>KRYCÍ LIST SOUPISU PRACÍ</t>
  </si>
  <si>
    <t>Objekt:</t>
  </si>
  <si>
    <t>19020-D.1.1 - 19020-D.1.1 - Stavební úpravy, uzávěry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</si>
  <si>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</si>
  <si>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</si>
  <si>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</si>
  <si>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</si>
  <si>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</si>
  <si>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</si>
  <si>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</si>
  <si>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</si>
  <si>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</si>
  <si>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</si>
  <si>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</si>
  <si>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</si>
  <si>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</si>
  <si>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</si>
  <si>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</si>
  <si>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</si>
  <si>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</si>
  <si>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</si>
  <si>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</si>
  <si>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</si>
  <si>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</si>
  <si>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</si>
  <si>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</si>
  <si>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</si>
  <si>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</si>
  <si>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</si>
  <si>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</si>
  <si>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</si>
  <si>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</si>
  <si>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</si>
  <si>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</si>
  <si>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</si>
  <si>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</si>
  <si>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</si>
  <si>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</si>
  <si>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</si>
  <si>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</si>
  <si>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</si>
  <si>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</si>
  <si>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</si>
  <si>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</si>
  <si>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</si>
  <si>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</si>
  <si>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z cihel pálených na MC</t>
  </si>
  <si>
    <t>m3</t>
  </si>
  <si>
    <t>CS ÚRS 2019 01</t>
  </si>
  <si>
    <t>4</t>
  </si>
  <si>
    <t>192618860</t>
  </si>
  <si>
    <t>PP</t>
  </si>
  <si>
    <t xml:space="preserve">Vyzdívka mezi nosníky cihlami pálenými  na maltu cementovou</t>
  </si>
  <si>
    <t>VV</t>
  </si>
  <si>
    <t>1,7*0,3*0,2</t>
  </si>
  <si>
    <t>317944323</t>
  </si>
  <si>
    <t>Válcované nosníky č.14 až 22 dodatečně osazované do připravených otvorů</t>
  </si>
  <si>
    <t>t</t>
  </si>
  <si>
    <t>245103907</t>
  </si>
  <si>
    <t xml:space="preserve">Válcované nosníky dodatečně osazované do připravených otvorů  bez zazdění hlav č. 14 až 22</t>
  </si>
  <si>
    <t>0,0188*2*1,7</t>
  </si>
  <si>
    <t>Mezisoučet</t>
  </si>
  <si>
    <t>346244381</t>
  </si>
  <si>
    <t>Plentování jednostranné v do 200 mm válcovaných nosníků cihlami</t>
  </si>
  <si>
    <t>m2</t>
  </si>
  <si>
    <t>-439853469</t>
  </si>
  <si>
    <t xml:space="preserve">Plentování ocelových válcovaných nosníků jednostranné cihlami  na maltu, výška stojiny do 200 mm</t>
  </si>
  <si>
    <t>0,4*1,7</t>
  </si>
  <si>
    <t>R-3-A.00-1001</t>
  </si>
  <si>
    <t>Roznášecí beton pod překlady C 16/20 vč. bednění</t>
  </si>
  <si>
    <t>2029804078</t>
  </si>
  <si>
    <t>0,3*0,2*0,1*2</t>
  </si>
  <si>
    <t>6</t>
  </si>
  <si>
    <t>Úpravy povrchů, podlahy a osazování výplní</t>
  </si>
  <si>
    <t>5</t>
  </si>
  <si>
    <t>612142001</t>
  </si>
  <si>
    <t>Potažení vnitřních stěn sklovláknitým pletivem vtlačeným do tenkovrstvé hmoty</t>
  </si>
  <si>
    <t>-1119741040</t>
  </si>
  <si>
    <t xml:space="preserve">Potažení vnitřních ploch pletivem  v ploše nebo pruzích, na plném podkladu sklovláknitým vtlačením do tmelu stěn</t>
  </si>
  <si>
    <t>612325302</t>
  </si>
  <si>
    <t>Vápenocementová štuková omítka ostění nebo nadpraží</t>
  </si>
  <si>
    <t>-1498337326</t>
  </si>
  <si>
    <t>Vápenocementová omítka ostění nebo nadpraží štuková</t>
  </si>
  <si>
    <t>1*5</t>
  </si>
  <si>
    <t>7</t>
  </si>
  <si>
    <t>R-6-A.00-2001</t>
  </si>
  <si>
    <t xml:space="preserve">D+M  Pol. P/02 - Protipožární roleta 1000x1500   EW30-DP1, pohledový kastlík  podrobný popis a specifikace viz v.č.</t>
  </si>
  <si>
    <t>kpl</t>
  </si>
  <si>
    <t>35888868</t>
  </si>
  <si>
    <t>8</t>
  </si>
  <si>
    <t>R-6-A.00-2002</t>
  </si>
  <si>
    <t xml:space="preserve">D+M pol. DV55 - protipožární dveře s nadsvětlíkem 1500x3.190  EW 15-C-DP3  podrobný popis a specifikace viz v.č.</t>
  </si>
  <si>
    <t>-217071693</t>
  </si>
  <si>
    <t>9</t>
  </si>
  <si>
    <t>R-6-A.00-2003</t>
  </si>
  <si>
    <t xml:space="preserve">D+M pol.99 - protipožární dveře 1300x2020   EW30-C-DP3-Sm   podrobný popis a specifikace viz v.č.</t>
  </si>
  <si>
    <t>1624179702</t>
  </si>
  <si>
    <t>10</t>
  </si>
  <si>
    <t>R-6-A.00-2004</t>
  </si>
  <si>
    <t xml:space="preserve">D+M pol. DV53 stávající PO dveře 1.900x3.190 EW15-C-DP3 dodatečně osadit magnetem, za provozu otevřené, uzavření signálem EPS+tlačítko nouzového uzavření Dveří, generální klíč  podrobný popis a specifikace viz v.č.</t>
  </si>
  <si>
    <t>964938888</t>
  </si>
  <si>
    <t>11</t>
  </si>
  <si>
    <t>R-6-A.00-2005</t>
  </si>
  <si>
    <t xml:space="preserve">D+M pol.DV57 - stávající PO dveře 2200x2200 EW30-C-DP3-Sm opatřit magnetem-za provozu otevřené, uzavžení signálem EPS, tlačítko nouzového uzavření dveří, generální klíč   podrobný popis a specifikace viz v.č. </t>
  </si>
  <si>
    <t>58188454</t>
  </si>
  <si>
    <t>12</t>
  </si>
  <si>
    <t>R-6-A.00-2006</t>
  </si>
  <si>
    <t xml:space="preserve">D+M pol.DV81 - stávající PO dveře 1700x3000 EW45-C-DP2  opatřit magnetem-za provozu otevřené, uzavžení signálem EPS, tlačítko nouzového uzavření dveří, generální klíč   podrobný popis a specifikace viz v.č. </t>
  </si>
  <si>
    <t>1070450208</t>
  </si>
  <si>
    <t>13</t>
  </si>
  <si>
    <t>R-6-A.00-2007</t>
  </si>
  <si>
    <t>Branka na terase - osadit elektrickým otevíračem pro únikové východy - odblokování EPS - ihned v čase t1</t>
  </si>
  <si>
    <t>-1640283343</t>
  </si>
  <si>
    <t>14</t>
  </si>
  <si>
    <t>R-6-A.00-2008</t>
  </si>
  <si>
    <t xml:space="preserve">D+M pol. P/01 - Protipožární roleta 8000x2000   EW30-DP1  podrobný popis a specifikace viz v.č.</t>
  </si>
  <si>
    <t>1816471134</t>
  </si>
  <si>
    <t>Ostatní konstrukce a práce, bourání</t>
  </si>
  <si>
    <t>941311111</t>
  </si>
  <si>
    <t>Montáž lešení řadového modulového lehkého zatížení do 200 kg/m2 š do 0,9 m v do 10 m</t>
  </si>
  <si>
    <t>402322267</t>
  </si>
  <si>
    <t xml:space="preserve">Montáž lešení řadového modulového lehkého pracovního s podlahami  s provozním zatížením tř. 3 do 200 kg/m2 šířky tř. SW06 přes 0,6 do 0,9 m, výšky do 10 m</t>
  </si>
  <si>
    <t>2*3,8*5</t>
  </si>
  <si>
    <t>16</t>
  </si>
  <si>
    <t>941311211</t>
  </si>
  <si>
    <t>Příplatek k lešení řadovému modulovému lehkému š 0,9 m v do 25 m za první a ZKD den použití</t>
  </si>
  <si>
    <t>-1667455021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</si>
  <si>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</si>
  <si>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38,000*20</t>
  </si>
  <si>
    <t>17</t>
  </si>
  <si>
    <t>941311811</t>
  </si>
  <si>
    <t>Demontáž lešení řadového modulového lehkého zatížení do 200 kg/m2 š do 0,9 m v do 10 m</t>
  </si>
  <si>
    <t>386144295</t>
  </si>
  <si>
    <t xml:space="preserve">Demontáž lešení řadového modulového lehkého pracovního s podlahami  s provozním zatížením tř. 3 do 200 kg/m2 šířky SW06 přes 0,6 do 0,9 m, výšky do 10 m</t>
  </si>
  <si>
    <t>18</t>
  </si>
  <si>
    <t>946111118</t>
  </si>
  <si>
    <t>Montáž pojízdných věží trubkových/dílcových š do 0,9 m dl do 3,2 m v do 8,6 m</t>
  </si>
  <si>
    <t>kus</t>
  </si>
  <si>
    <t>1448393718</t>
  </si>
  <si>
    <t xml:space="preserve">Montáž pojízdných věží trubkových nebo dílcových  s maximálním zatížením podlahy do 200 kg/m2 šířky od 0,6 do 0,9 m, délky do 3,2 m, výšky přes 7,6 m do 8,6 m</t>
  </si>
  <si>
    <t>19</t>
  </si>
  <si>
    <t>946111218</t>
  </si>
  <si>
    <t>Příplatek k pojízdným věžím š do 0,9 m dl do 3,2 m v do 8,6 m za první a ZKD den použití</t>
  </si>
  <si>
    <t>-2081772827</t>
  </si>
  <si>
    <t xml:space="preserve">Montáž pojízdných věží trubkových nebo dílcových  s maximálním zatížením podlahy do 200 kg/m2 Příplatek za první a každý další den použití pojízdného lešení k ceně -1118</t>
  </si>
  <si>
    <t>20</t>
  </si>
  <si>
    <t>946111818</t>
  </si>
  <si>
    <t>Demontáž pojízdných věží trubkových/dílcových š do 0,9 m dl do 3,2 m v do 8,6 m</t>
  </si>
  <si>
    <t>-3363658</t>
  </si>
  <si>
    <t xml:space="preserve">Demontáž pojízdných věží trubkových nebo dílcových  s maximálním zatížením podlahy do 200 kg/m2 šířky od 0,6 do 0,9 m, délky do 3,2 m, výšky přes 7,6 m do 8,6 m</t>
  </si>
  <si>
    <t>949101111</t>
  </si>
  <si>
    <t>Lešení pomocné pro objekty pozemních staveb s lešeňovou podlahou v do 1,9 m zatížení do 150 kg/m2</t>
  </si>
  <si>
    <t>-9470300</t>
  </si>
  <si>
    <t xml:space="preserve">Lešení pomocné pracovní pro objekty pozemních staveb  pro zatížení do 150 kg/m2, o výšce lešeňové podlahy do 1,9 m</t>
  </si>
  <si>
    <t>22</t>
  </si>
  <si>
    <t>962032230</t>
  </si>
  <si>
    <t>Bourání zdiva z cihel pálených nebo vápenopískových na MV nebo MVC do 1 m3</t>
  </si>
  <si>
    <t>1479412085</t>
  </si>
  <si>
    <t xml:space="preserve">Bourání zdiva nadzákladového z cihel nebo tvárnic  z cihel pálených nebo vápenopískových, na maltu vápennou nebo vápenocementovou, objemu do 1 m3</t>
  </si>
  <si>
    <t>0,4*0,3*2,3+0,3*0,2*1,2</t>
  </si>
  <si>
    <t>23</t>
  </si>
  <si>
    <t>968072245</t>
  </si>
  <si>
    <t>Vybourání kovových rámů oken jednoduchých včetně křídel pl do 2 m2</t>
  </si>
  <si>
    <t>176682819</t>
  </si>
  <si>
    <t xml:space="preserve">Vybourání kovových rámů oken s křídly, dveřních zárubní, vrat, stěn, ostění nebo obkladů  okenních rámů s křídly jednoduchých, plochy do 2 m2</t>
  </si>
  <si>
    <t>997</t>
  </si>
  <si>
    <t>Přesun sutě</t>
  </si>
  <si>
    <t>24</t>
  </si>
  <si>
    <t>997013152</t>
  </si>
  <si>
    <t>Vnitrostaveništní doprava suti a vybouraných hmot pro budovy v do 9 m s omezením mechanizace</t>
  </si>
  <si>
    <t>-1573134130</t>
  </si>
  <si>
    <t xml:space="preserve">Vnitrostaveništní doprava suti a vybouraných hmot  vodorovně do 50 m svisle s omezením mechanizace pro budovy a haly výšky přes 6 do 9 m</t>
  </si>
  <si>
    <t>25</t>
  </si>
  <si>
    <t>997013501</t>
  </si>
  <si>
    <t>Odvoz suti a vybouraných hmot na skládku nebo meziskládku do 1 km se složením</t>
  </si>
  <si>
    <t>-681156863</t>
  </si>
  <si>
    <t xml:space="preserve">Odvoz suti a vybouraných hmot na skládku nebo meziskládku  se složením, na vzdálenost do 1 km</t>
  </si>
  <si>
    <t>26</t>
  </si>
  <si>
    <t>997013509</t>
  </si>
  <si>
    <t>Příplatek k odvozu suti a vybouraných hmot na skládku ZKD 1 km přes 1 km</t>
  </si>
  <si>
    <t>611510537</t>
  </si>
  <si>
    <t xml:space="preserve">Odvoz suti a vybouraných hmot na skládku nebo meziskládku  se složením, na vzdálenost Příplatek k ceně za každý další i započatý 1 km přes 1 km</t>
  </si>
  <si>
    <t>1,726*5</t>
  </si>
  <si>
    <t>27</t>
  </si>
  <si>
    <t>997013803</t>
  </si>
  <si>
    <t>Poplatek za uložení na skládce (skládkovné) stavebního odpadu cihelného kód odpadu 170 102</t>
  </si>
  <si>
    <t>1439823581</t>
  </si>
  <si>
    <t>Poplatek za uložení stavebního odpadu na skládce (skládkovné) cihelného zatříděného do Katalogu odpadů pod kódem 170 102</t>
  </si>
  <si>
    <t>0,021+0,692</t>
  </si>
  <si>
    <t>28</t>
  </si>
  <si>
    <t>997013831</t>
  </si>
  <si>
    <t>Poplatek za uložení na skládce (skládkovné) stavebního odpadu směsného kód odpadu 170 904</t>
  </si>
  <si>
    <t>-714225568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</si>
  <si>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</si>
  <si>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</si>
  <si>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</si>
  <si>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29</t>
  </si>
  <si>
    <t>998011002</t>
  </si>
  <si>
    <t>Přesun hmot pro budovy zděné v do 12 m</t>
  </si>
  <si>
    <t>-253146568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</si>
  <si>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</si>
  <si>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</si>
  <si>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</si>
  <si>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741</t>
  </si>
  <si>
    <t>Elektroinstalace - silnoproud</t>
  </si>
  <si>
    <t>30</t>
  </si>
  <si>
    <t>R-741-A.00-1001</t>
  </si>
  <si>
    <t>Demontáž osvětlení schodiště</t>
  </si>
  <si>
    <t>-8027786</t>
  </si>
  <si>
    <t>31</t>
  </si>
  <si>
    <t>R-741-A.00-2001</t>
  </si>
  <si>
    <t>D+M osvětlení schod.stupňů LED pásky</t>
  </si>
  <si>
    <t>482582693</t>
  </si>
  <si>
    <t>32</t>
  </si>
  <si>
    <t>R-741-A.00-2002</t>
  </si>
  <si>
    <t>Úprava osvětlení, vypínačů u upraveného schodiště-chodby u jeviště</t>
  </si>
  <si>
    <t>732187872</t>
  </si>
  <si>
    <t>Úprava osvětlení, vypínačů u upraveného schodiště-chodby</t>
  </si>
  <si>
    <t>763</t>
  </si>
  <si>
    <t>Konstrukce suché výstavby</t>
  </si>
  <si>
    <t>33</t>
  </si>
  <si>
    <t>763111313</t>
  </si>
  <si>
    <t>SDK příčka tl 100 mm výšky 5,00m profil CW+UW 75 desky 1xA 12,5 bez TI EI 15 Rw</t>
  </si>
  <si>
    <t>1312902856</t>
  </si>
  <si>
    <t xml:space="preserve">Příčka ze sádrokartonových desek  s nosnou konstrukcí z jednoduchých ocelových profilů UW, CW jednoduše opláštěná deskou standardní A tl. 12,5 mm, příčka tl. 100 mm, profil 75 bez TI, EI 15</t>
  </si>
  <si>
    <t>5*3,62+0,12</t>
  </si>
  <si>
    <t>34</t>
  </si>
  <si>
    <t>763111811</t>
  </si>
  <si>
    <t>Demontáž SDK příčky s jednoduchou ocelovou nosnou konstrukcí opláštění jednoduché</t>
  </si>
  <si>
    <t>1151741230</t>
  </si>
  <si>
    <t xml:space="preserve">Demontáž příček ze sádrokartonových desek  s nosnou konstrukcí z ocelových profilů jednoduchých, opláštění jednoduché</t>
  </si>
  <si>
    <t>5*3,1*2</t>
  </si>
  <si>
    <t>35</t>
  </si>
  <si>
    <t>763131431</t>
  </si>
  <si>
    <t>SDK podhled deska 1xDF 12,5 bez TI dvouvrstvá spodní kce profil CD+UD (prodl.závěsy)</t>
  </si>
  <si>
    <t>-388940734</t>
  </si>
  <si>
    <t xml:space="preserve">Podhled ze sádrokartonových desek  dvouvrstvá zavěšená spodní konstrukce z ocelových profilů CD, UD jednoduše opláštěná deskou protipožární DF, tl. 12,5 mm, bez TI (prodl.závěsy)</t>
  </si>
  <si>
    <t>(1,8*16)</t>
  </si>
  <si>
    <t>36</t>
  </si>
  <si>
    <t>998763101</t>
  </si>
  <si>
    <t>Přesun hmot tonážní pro dřevostavby v objektech v do 12 m</t>
  </si>
  <si>
    <t>-402062270</t>
  </si>
  <si>
    <t xml:space="preserve">Přesun hmot pro dřevostavby  stanovený z hmotnosti přesunovaného materiálu vodorovná dopravní vzdálenost do 50 m v objektech výšky přes 6 do 12 m</t>
  </si>
  <si>
    <t>37</t>
  </si>
  <si>
    <t>R-763-A.00-3001</t>
  </si>
  <si>
    <t>Úprava akustického podhledu pro umístění požární rolety (balkon)</t>
  </si>
  <si>
    <t>1936063020</t>
  </si>
  <si>
    <t>2*8*2</t>
  </si>
  <si>
    <t>766</t>
  </si>
  <si>
    <t>Konstrukce truhlářské</t>
  </si>
  <si>
    <t>38</t>
  </si>
  <si>
    <t>R-766-A.00-1001</t>
  </si>
  <si>
    <t xml:space="preserve">Demontáž obložení schodišťových stupnic a podstupnic 7x 270/171 x 1000, podesty 871x1000 </t>
  </si>
  <si>
    <t>1644335920</t>
  </si>
  <si>
    <t xml:space="preserve">Demontáž obložení schodišťových stupnic a podstupnic 7x 270/171 x 1000, podesty 871x1000 
</t>
  </si>
  <si>
    <t>39</t>
  </si>
  <si>
    <t>R-766-A.00-1003</t>
  </si>
  <si>
    <t xml:space="preserve">D+M podstupnice: deska Cetris Finish  tl. 12mm černá</t>
  </si>
  <si>
    <t>-1866740459</t>
  </si>
  <si>
    <t>1,44*1,15</t>
  </si>
  <si>
    <t>40</t>
  </si>
  <si>
    <t>R-766-A.00-2001</t>
  </si>
  <si>
    <t xml:space="preserve">D+M OSB desek broušených tl. 15mm  podesty a schodiště</t>
  </si>
  <si>
    <t>562624518</t>
  </si>
  <si>
    <t>5,82*1,1</t>
  </si>
  <si>
    <t>41</t>
  </si>
  <si>
    <t>R-766-A.00-2002</t>
  </si>
  <si>
    <t xml:space="preserve">D+M OSB desek broušených tl. 18mm  podesty </t>
  </si>
  <si>
    <t>-786193059</t>
  </si>
  <si>
    <t>42</t>
  </si>
  <si>
    <t>R-766-A.00-2003</t>
  </si>
  <si>
    <t xml:space="preserve">D+M schodišť stupeň masiv  - nášlap 310x1200x30mm</t>
  </si>
  <si>
    <t>m</t>
  </si>
  <si>
    <t>-1002182137</t>
  </si>
  <si>
    <t>7*1,2</t>
  </si>
  <si>
    <t>767</t>
  </si>
  <si>
    <t>Konstrukce zámečnické</t>
  </si>
  <si>
    <t>43</t>
  </si>
  <si>
    <t>R-767-A.00-1001</t>
  </si>
  <si>
    <t>Demontáž nosné OK schodiště pro další použití</t>
  </si>
  <si>
    <t>-1024721280</t>
  </si>
  <si>
    <t xml:space="preserve"> Demontáž nosné OK schodiště pro další použití</t>
  </si>
  <si>
    <t>44</t>
  </si>
  <si>
    <t>R-767-A.00-1002</t>
  </si>
  <si>
    <t xml:space="preserve">D+M OK - Rozšíření  podesty schodiště, příčky-zástěny: sloupky 2 x tr.100x60x3 dl.1.200+2 x tr.60x100x3 dl. 720mm+1x tr.60x100/3 dl.1.000+plotny,spoje, posunutí stáv. OK schodiště</t>
  </si>
  <si>
    <t>kg</t>
  </si>
  <si>
    <t>349319445</t>
  </si>
  <si>
    <t xml:space="preserve">D+M OK - Rozšíření  podesty schodiště,příčky-zástěny: sloupky 2 x tr.100x60x3 dl.1.200+2 x tr.60x100x3 dl. 720mm+1x tr.60x100/3 dl.1.000+plotny,spoje  posunutí stáv. OK schodiště</t>
  </si>
  <si>
    <t>7,173*(1,2*2+0,720*2+1)</t>
  </si>
  <si>
    <t>Mezisoučet 60/100/3 schodiště</t>
  </si>
  <si>
    <t>9,057*(1,3*4+5)</t>
  </si>
  <si>
    <t>Mezisoučet 100/100/3 kce příšky</t>
  </si>
  <si>
    <t>Mezisoučet plotny, spoj. materiál</t>
  </si>
  <si>
    <t>Součet</t>
  </si>
  <si>
    <t>771</t>
  </si>
  <si>
    <t>Podlahy z dlaždic</t>
  </si>
  <si>
    <t>45</t>
  </si>
  <si>
    <t>771573913</t>
  </si>
  <si>
    <t>Oprava podlah z keramických lepených do 12 ks/m2 vč. soklu</t>
  </si>
  <si>
    <t>-225899603</t>
  </si>
  <si>
    <t xml:space="preserve">Opravy podlah z dlaždic keramických  lepených při velikosti dlaždic přes 9 do 12 ks/m2</t>
  </si>
  <si>
    <t>46</t>
  </si>
  <si>
    <t>M</t>
  </si>
  <si>
    <t>59761434</t>
  </si>
  <si>
    <t>dlažba keramická slinutá hladká do interiéru i exteriéru pro vysoké mechanické namáhání přes 9 do 12ks/m2</t>
  </si>
  <si>
    <t>-496612748</t>
  </si>
  <si>
    <t>1*1,1 'Přepočtené koeficientem množství</t>
  </si>
  <si>
    <t>47</t>
  </si>
  <si>
    <t>998771102</t>
  </si>
  <si>
    <t>Přesun hmot tonážní pro podlahy z dlaždic v objektech v do 12 m</t>
  </si>
  <si>
    <t>703584138</t>
  </si>
  <si>
    <t>Přesun hmot pro podlahy z dlaždic stanovený z hmotnosti přesunovaného materiálu vodorovná dopravní vzdálenost do 50 m v objektech výšky přes 6 do 12 m</t>
  </si>
  <si>
    <t>775</t>
  </si>
  <si>
    <t>Podlahy skládané</t>
  </si>
  <si>
    <t>48</t>
  </si>
  <si>
    <t>775526210-A</t>
  </si>
  <si>
    <t xml:space="preserve">Montáž podlah parketových masivních  mozaikových nebo kazetových s tmelením a broušením, vč povrchové úpravy a olištování, lepených</t>
  </si>
  <si>
    <t>-2034806080</t>
  </si>
  <si>
    <t>2,04*1,15</t>
  </si>
  <si>
    <t>49</t>
  </si>
  <si>
    <t>775-A</t>
  </si>
  <si>
    <t>Průmyslová mozaika Teak tl.12mm dtto stávající</t>
  </si>
  <si>
    <t>-1432848734</t>
  </si>
  <si>
    <t>50</t>
  </si>
  <si>
    <t>775591319</t>
  </si>
  <si>
    <t>Podlahy dřevěné, celkové lakování</t>
  </si>
  <si>
    <t>-1888446302</t>
  </si>
  <si>
    <t xml:space="preserve">Skládané podlahy - ostatní práce  celkové s mezibroušením základní lak, mezibroušení laku, vrchní lak, mezibroušení laku, vrchní lak</t>
  </si>
  <si>
    <t>51</t>
  </si>
  <si>
    <t>775591411</t>
  </si>
  <si>
    <t>Podlahy dřevěné, nátěr olejem a voskování</t>
  </si>
  <si>
    <t>-2140453007</t>
  </si>
  <si>
    <t xml:space="preserve">Skládané podlahy - ostatní práce  dokončovací nátěr olejem a voskování</t>
  </si>
  <si>
    <t>52</t>
  </si>
  <si>
    <t>998775102</t>
  </si>
  <si>
    <t>Přesun hmot tonážní pro podlahy dřevěné v objektech v do 12 m</t>
  </si>
  <si>
    <t>525063457</t>
  </si>
  <si>
    <t xml:space="preserve">Přesun hmot pro podlahy skládané  stanovený z hmotnosti přesunovaného materiálu vodorovná dopravní vzdálenost do 50 m v objektech výšky přes 6 do 12 m</t>
  </si>
  <si>
    <t>783</t>
  </si>
  <si>
    <t>Dokončovací práce - nátěry</t>
  </si>
  <si>
    <t>53</t>
  </si>
  <si>
    <t>783314203</t>
  </si>
  <si>
    <t>Základní antikorozní jednonásobný syntetický samozákladující nátěr zámečnických konstrukcí</t>
  </si>
  <si>
    <t>-1133420064</t>
  </si>
  <si>
    <t>Základní antikorozní nátěr zámečnických konstrukcí jednonásobný syntetický samozákladující</t>
  </si>
  <si>
    <t>(1,2*2+0,720*2+1)*0,32</t>
  </si>
  <si>
    <t>(1,3*4+5)*0,4</t>
  </si>
  <si>
    <t>54</t>
  </si>
  <si>
    <t>783315101</t>
  </si>
  <si>
    <t>Mezinátěr jednonásobný syntetický standardní zámečnických konstrukcí</t>
  </si>
  <si>
    <t>-10940935</t>
  </si>
  <si>
    <t>Mezinátěr zámečnických konstrukcí jednonásobný syntetický standardní</t>
  </si>
  <si>
    <t>784</t>
  </si>
  <si>
    <t>Dokončovací práce - malby a tapety</t>
  </si>
  <si>
    <t>55</t>
  </si>
  <si>
    <t>784221103</t>
  </si>
  <si>
    <t>Dvojnásobné bílé malby ze směsí za sucha dobře otěruvzdorných v místnostech do 5,00 m</t>
  </si>
  <si>
    <t>-456165784</t>
  </si>
  <si>
    <t>Malby z malířských směsí otěruvzdorných za sucha dvojnásobné, bílé za sucha otěruvzdorné dobře v místnostech výšky přes 3,80 do 5,00 m</t>
  </si>
  <si>
    <t>18,22+32</t>
  </si>
  <si>
    <t>Mezisoučet SDK</t>
  </si>
  <si>
    <t>Mezisoučet stěny</t>
  </si>
  <si>
    <t>56</t>
  </si>
  <si>
    <t>784221133</t>
  </si>
  <si>
    <t>Příplatek k cenám 2x maleb za sucha otěruvzdorných za provádění styku 2 barev</t>
  </si>
  <si>
    <t>690616892</t>
  </si>
  <si>
    <t>Malby z malířských směsí otěruvzdorných za sucha Příplatek k cenám dvojnásobných maleb za zvýšenou pracnost při provádění styku 2 barev</t>
  </si>
  <si>
    <t>57</t>
  </si>
  <si>
    <t>784221155</t>
  </si>
  <si>
    <t>Příplatek k cenám 2x maleb za sucha otěruvzdorných za barevnou malbu v odstínu sytém</t>
  </si>
  <si>
    <t>704115595</t>
  </si>
  <si>
    <t>Malby z malířských směsí otěruvzdorných za sucha Příplatek k cenám dvojnásobných maleb na tónovacích automatech, v odstínu sytém</t>
  </si>
  <si>
    <t>VRN</t>
  </si>
  <si>
    <t>Vedlejší rozpočtové náklady</t>
  </si>
  <si>
    <t>VRN1</t>
  </si>
  <si>
    <t>Průzkumné, geodetické a projektové práce</t>
  </si>
  <si>
    <t>58</t>
  </si>
  <si>
    <t>013254000</t>
  </si>
  <si>
    <t>Dokumentace skutečného provedení stavby</t>
  </si>
  <si>
    <t>1024</t>
  </si>
  <si>
    <t>568486917</t>
  </si>
  <si>
    <t>59</t>
  </si>
  <si>
    <t>013294001</t>
  </si>
  <si>
    <t>Dokumentace - výrobní, dílenská</t>
  </si>
  <si>
    <t>-556347553</t>
  </si>
  <si>
    <t>Ostatní dokumentace</t>
  </si>
  <si>
    <t>VRN3</t>
  </si>
  <si>
    <t>Zařízení staveniště</t>
  </si>
  <si>
    <t>60</t>
  </si>
  <si>
    <t>030001000</t>
  </si>
  <si>
    <t>484200266</t>
  </si>
  <si>
    <t>19020-D.1.4.h - 19020-D.1.4.h - Elektrická požární signalizace</t>
  </si>
  <si>
    <t>M - Práce a dodávky M</t>
  </si>
  <si>
    <t xml:space="preserve">    21-M - Elektromontáže</t>
  </si>
  <si>
    <t>Práce a dodávky M</t>
  </si>
  <si>
    <t>21-M</t>
  </si>
  <si>
    <t>Elektromontáže</t>
  </si>
  <si>
    <t>M-03-01</t>
  </si>
  <si>
    <t xml:space="preserve">Stavební přípomoce, drážky, průrazy, plentování doplnění SDK konstrukcí, oprava maleb, lešení pojízdné plošiny dle požadavku zhotovitele </t>
  </si>
  <si>
    <t>Kč</t>
  </si>
  <si>
    <t>64</t>
  </si>
  <si>
    <t>-307569418</t>
  </si>
  <si>
    <t>R- D.1.4.h</t>
  </si>
  <si>
    <t>D+M EPS viz samostatný výkaz</t>
  </si>
  <si>
    <t>-230463276</t>
  </si>
  <si>
    <t>19020-D.1.4.h.j - 19020-D.1.4.h.j - Nouzový zvukový systém</t>
  </si>
  <si>
    <t>R- D.1.4.j - 01</t>
  </si>
  <si>
    <t xml:space="preserve">D+M  Nouzový zvukový systém viz samostatný výkaz</t>
  </si>
  <si>
    <t>229180961</t>
  </si>
  <si>
    <t>R-01-01</t>
  </si>
  <si>
    <t>-1621507028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</si>
</sst>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33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41</v>
      </c>
      <c r="E29" s="45"/>
      <c r="F29" s="31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52</v>
      </c>
      <c r="AI60" s="40"/>
      <c r="AJ60" s="40"/>
      <c r="AK60" s="40"/>
      <c r="AL60" s="40"/>
      <c r="AM60" s="59" t="s">
        <v>53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55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52</v>
      </c>
      <c r="AI75" s="40"/>
      <c r="AJ75" s="40"/>
      <c r="AK75" s="40"/>
      <c r="AL75" s="40"/>
      <c r="AM75" s="59" t="s">
        <v>53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19020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19020-KCT Turnov - Zvýšení požární bezpečnosti - Objekt Střelnice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16. 8. 2019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KCT Turnov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Profes projekt, spol. s r.o.</v>
      </c>
      <c r="AN89" s="65"/>
      <c r="AO89" s="65"/>
      <c r="AP89" s="65"/>
      <c r="AQ89" s="38"/>
      <c r="AR89" s="42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42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0</v>
      </c>
      <c r="AU94" s="109">
        <f>ROUND(SUM(AU95:AU97),5)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0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S94" s="111" t="s">
        <v>76</v>
      </c>
      <c r="BT94" s="111" t="s">
        <v>77</v>
      </c>
      <c r="BU94" s="112" t="s">
        <v>78</v>
      </c>
      <c r="BV94" s="111" t="s">
        <v>79</v>
      </c>
      <c r="BW94" s="111" t="s">
        <v>5</v>
      </c>
      <c r="BX94" s="111" t="s">
        <v>80</v>
      </c>
      <c r="CL94" s="111" t="s">
        <v>1</v>
      </c>
    </row>
    <row r="95" s="6" customFormat="1" ht="27" customHeight="1">
      <c r="A95" s="113" t="s">
        <v>81</v>
      </c>
      <c r="B95" s="114"/>
      <c r="C95" s="115"/>
      <c r="D95" s="116" t="s">
        <v>82</v>
      </c>
      <c r="E95" s="116"/>
      <c r="F95" s="116"/>
      <c r="G95" s="116"/>
      <c r="H95" s="116"/>
      <c r="I95" s="117"/>
      <c r="J95" s="116" t="s">
        <v>83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'19020-D.1.1 - 19020-D.1.1...'!J30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84</v>
      </c>
      <c r="AR95" s="120"/>
      <c r="AS95" s="121">
        <v>0</v>
      </c>
      <c r="AT95" s="122">
        <f>ROUND(SUM(AV95:AW95),2)</f>
        <v>0</v>
      </c>
      <c r="AU95" s="123">
        <f>'19020-D.1.1 - 19020-D.1.1...'!P134</f>
        <v>0</v>
      </c>
      <c r="AV95" s="122">
        <f>'19020-D.1.1 - 19020-D.1.1...'!J33</f>
        <v>0</v>
      </c>
      <c r="AW95" s="122">
        <f>'19020-D.1.1 - 19020-D.1.1...'!J34</f>
        <v>0</v>
      </c>
      <c r="AX95" s="122">
        <f>'19020-D.1.1 - 19020-D.1.1...'!J35</f>
        <v>0</v>
      </c>
      <c r="AY95" s="122">
        <f>'19020-D.1.1 - 19020-D.1.1...'!J36</f>
        <v>0</v>
      </c>
      <c r="AZ95" s="122">
        <f>'19020-D.1.1 - 19020-D.1.1...'!F33</f>
        <v>0</v>
      </c>
      <c r="BA95" s="122">
        <f>'19020-D.1.1 - 19020-D.1.1...'!F34</f>
        <v>0</v>
      </c>
      <c r="BB95" s="122">
        <f>'19020-D.1.1 - 19020-D.1.1...'!F35</f>
        <v>0</v>
      </c>
      <c r="BC95" s="122">
        <f>'19020-D.1.1 - 19020-D.1.1...'!F36</f>
        <v>0</v>
      </c>
      <c r="BD95" s="124">
        <f>'19020-D.1.1 - 19020-D.1.1...'!F37</f>
        <v>0</v>
      </c>
      <c r="BT95" s="125" t="s">
        <v>85</v>
      </c>
      <c r="BV95" s="125" t="s">
        <v>79</v>
      </c>
      <c r="BW95" s="125" t="s">
        <v>86</v>
      </c>
      <c r="BX95" s="125" t="s">
        <v>5</v>
      </c>
      <c r="CL95" s="125" t="s">
        <v>1</v>
      </c>
      <c r="CM95" s="125" t="s">
        <v>87</v>
      </c>
    </row>
    <row r="96" s="6" customFormat="1" ht="27" customHeight="1">
      <c r="A96" s="113" t="s">
        <v>81</v>
      </c>
      <c r="B96" s="114"/>
      <c r="C96" s="115"/>
      <c r="D96" s="116" t="s">
        <v>88</v>
      </c>
      <c r="E96" s="116"/>
      <c r="F96" s="116"/>
      <c r="G96" s="116"/>
      <c r="H96" s="116"/>
      <c r="I96" s="117"/>
      <c r="J96" s="116" t="s">
        <v>89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'19020-D.1.4.h - 19020-D.1...'!J30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84</v>
      </c>
      <c r="AR96" s="120"/>
      <c r="AS96" s="121">
        <v>0</v>
      </c>
      <c r="AT96" s="122">
        <f>ROUND(SUM(AV96:AW96),2)</f>
        <v>0</v>
      </c>
      <c r="AU96" s="123">
        <f>'19020-D.1.4.h - 19020-D.1...'!P118</f>
        <v>0</v>
      </c>
      <c r="AV96" s="122">
        <f>'19020-D.1.4.h - 19020-D.1...'!J33</f>
        <v>0</v>
      </c>
      <c r="AW96" s="122">
        <f>'19020-D.1.4.h - 19020-D.1...'!J34</f>
        <v>0</v>
      </c>
      <c r="AX96" s="122">
        <f>'19020-D.1.4.h - 19020-D.1...'!J35</f>
        <v>0</v>
      </c>
      <c r="AY96" s="122">
        <f>'19020-D.1.4.h - 19020-D.1...'!J36</f>
        <v>0</v>
      </c>
      <c r="AZ96" s="122">
        <f>'19020-D.1.4.h - 19020-D.1...'!F33</f>
        <v>0</v>
      </c>
      <c r="BA96" s="122">
        <f>'19020-D.1.4.h - 19020-D.1...'!F34</f>
        <v>0</v>
      </c>
      <c r="BB96" s="122">
        <f>'19020-D.1.4.h - 19020-D.1...'!F35</f>
        <v>0</v>
      </c>
      <c r="BC96" s="122">
        <f>'19020-D.1.4.h - 19020-D.1...'!F36</f>
        <v>0</v>
      </c>
      <c r="BD96" s="124">
        <f>'19020-D.1.4.h - 19020-D.1...'!F37</f>
        <v>0</v>
      </c>
      <c r="BT96" s="125" t="s">
        <v>85</v>
      </c>
      <c r="BV96" s="125" t="s">
        <v>79</v>
      </c>
      <c r="BW96" s="125" t="s">
        <v>90</v>
      </c>
      <c r="BX96" s="125" t="s">
        <v>5</v>
      </c>
      <c r="CL96" s="125" t="s">
        <v>1</v>
      </c>
      <c r="CM96" s="125" t="s">
        <v>87</v>
      </c>
    </row>
    <row r="97" s="6" customFormat="1" ht="27" customHeight="1">
      <c r="A97" s="113" t="s">
        <v>81</v>
      </c>
      <c r="B97" s="114"/>
      <c r="C97" s="115"/>
      <c r="D97" s="116" t="s">
        <v>91</v>
      </c>
      <c r="E97" s="116"/>
      <c r="F97" s="116"/>
      <c r="G97" s="116"/>
      <c r="H97" s="116"/>
      <c r="I97" s="117"/>
      <c r="J97" s="116" t="s">
        <v>92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'19020-D.1.4.h.j - 19020-D...'!J30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84</v>
      </c>
      <c r="AR97" s="120"/>
      <c r="AS97" s="126">
        <v>0</v>
      </c>
      <c r="AT97" s="127">
        <f>ROUND(SUM(AV97:AW97),2)</f>
        <v>0</v>
      </c>
      <c r="AU97" s="128">
        <f>'19020-D.1.4.h.j - 19020-D...'!P118</f>
        <v>0</v>
      </c>
      <c r="AV97" s="127">
        <f>'19020-D.1.4.h.j - 19020-D...'!J33</f>
        <v>0</v>
      </c>
      <c r="AW97" s="127">
        <f>'19020-D.1.4.h.j - 19020-D...'!J34</f>
        <v>0</v>
      </c>
      <c r="AX97" s="127">
        <f>'19020-D.1.4.h.j - 19020-D...'!J35</f>
        <v>0</v>
      </c>
      <c r="AY97" s="127">
        <f>'19020-D.1.4.h.j - 19020-D...'!J36</f>
        <v>0</v>
      </c>
      <c r="AZ97" s="127">
        <f>'19020-D.1.4.h.j - 19020-D...'!F33</f>
        <v>0</v>
      </c>
      <c r="BA97" s="127">
        <f>'19020-D.1.4.h.j - 19020-D...'!F34</f>
        <v>0</v>
      </c>
      <c r="BB97" s="127">
        <f>'19020-D.1.4.h.j - 19020-D...'!F35</f>
        <v>0</v>
      </c>
      <c r="BC97" s="127">
        <f>'19020-D.1.4.h.j - 19020-D...'!F36</f>
        <v>0</v>
      </c>
      <c r="BD97" s="129">
        <f>'19020-D.1.4.h.j - 19020-D...'!F37</f>
        <v>0</v>
      </c>
      <c r="BT97" s="125" t="s">
        <v>85</v>
      </c>
      <c r="BV97" s="125" t="s">
        <v>79</v>
      </c>
      <c r="BW97" s="125" t="s">
        <v>93</v>
      </c>
      <c r="BX97" s="125" t="s">
        <v>5</v>
      </c>
      <c r="CL97" s="125" t="s">
        <v>1</v>
      </c>
      <c r="CM97" s="125" t="s">
        <v>87</v>
      </c>
    </row>
    <row r="98" s="1" customFormat="1" ht="30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</row>
    <row r="99" s="1" customFormat="1" ht="6.96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42"/>
    </row>
  </sheetData>
  <sheetProtection sheet="1" formatColumns="0" formatRows="0" objects="1" scenarios="1" spinCount="100000" saltValue="0OkhV09APqOUO4b2bEkOO5eZeE3qyPqypXE/h02dp+Y5dD8ZzaBf6J6ZFnh/5SMGvd4n8/alEJYoYooJPWm9pA==" hashValue="qderbzYrYpeh0kmIQ4eFbbyBNna5f0oHL1LjZ0uiGR4VNieoj0m7ZXp7Uyi7rGEimYmN5ZrASl1NeXmLLS7y3A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19020-D.1.1 - 19020-D.1.1...'!C2" display="/"/>
    <hyperlink ref="A96" location="'19020-D.1.4.h - 19020-D.1...'!C2" display="/"/>
    <hyperlink ref="A97" location="'19020-D.1.4.h.j - 19020-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87</v>
      </c>
    </row>
    <row r="4" ht="24.96" customHeight="1">
      <c r="B4" s="19"/>
      <c r="D4" s="134" t="s">
        <v>94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19020-KCT Turnov - Zvýšení požární bezpečnosti - Objekt Střelnice</v>
      </c>
      <c r="F7" s="136"/>
      <c r="G7" s="136"/>
      <c r="H7" s="136"/>
      <c r="L7" s="19"/>
    </row>
    <row r="8" s="1" customFormat="1" ht="12" customHeight="1">
      <c r="B8" s="42"/>
      <c r="D8" s="136" t="s">
        <v>95</v>
      </c>
      <c r="I8" s="138"/>
      <c r="L8" s="42"/>
    </row>
    <row r="9" s="1" customFormat="1" ht="36.96" customHeight="1">
      <c r="B9" s="42"/>
      <c r="E9" s="139" t="s">
        <v>96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16. 8. 2019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">
        <v>31</v>
      </c>
      <c r="L20" s="42"/>
    </row>
    <row r="21" s="1" customFormat="1" ht="18" customHeight="1">
      <c r="B21" s="42"/>
      <c r="E21" s="140" t="s">
        <v>32</v>
      </c>
      <c r="I21" s="141" t="s">
        <v>27</v>
      </c>
      <c r="J21" s="140" t="s">
        <v>33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36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37</v>
      </c>
      <c r="I30" s="138"/>
      <c r="J30" s="148">
        <f>ROUND(J134,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39</v>
      </c>
      <c r="I32" s="150" t="s">
        <v>38</v>
      </c>
      <c r="J32" s="149" t="s">
        <v>40</v>
      </c>
      <c r="L32" s="42"/>
    </row>
    <row r="33" s="1" customFormat="1" ht="14.4" customHeight="1">
      <c r="B33" s="42"/>
      <c r="D33" s="151" t="s">
        <v>41</v>
      </c>
      <c r="E33" s="136" t="s">
        <v>42</v>
      </c>
      <c r="F33" s="152">
        <f>ROUND((SUM(BE134:BE325)),  2)</f>
        <v>0</v>
      </c>
      <c r="I33" s="153">
        <v>0.20999999999999999</v>
      </c>
      <c r="J33" s="152">
        <f>ROUND(((SUM(BE134:BE325))*I33),  2)</f>
        <v>0</v>
      </c>
      <c r="L33" s="42"/>
    </row>
    <row r="34" s="1" customFormat="1" ht="14.4" customHeight="1">
      <c r="B34" s="42"/>
      <c r="E34" s="136" t="s">
        <v>43</v>
      </c>
      <c r="F34" s="152">
        <f>ROUND((SUM(BF134:BF325)),  2)</f>
        <v>0</v>
      </c>
      <c r="I34" s="153">
        <v>0.14999999999999999</v>
      </c>
      <c r="J34" s="152">
        <f>ROUND(((SUM(BF134:BF325))*I34),  2)</f>
        <v>0</v>
      </c>
      <c r="L34" s="42"/>
    </row>
    <row r="35" hidden="1" s="1" customFormat="1" ht="14.4" customHeight="1">
      <c r="B35" s="42"/>
      <c r="E35" s="136" t="s">
        <v>44</v>
      </c>
      <c r="F35" s="152">
        <f>ROUND((SUM(BG134:BG325)),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45</v>
      </c>
      <c r="F36" s="152">
        <f>ROUND((SUM(BH134:BH325)),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46</v>
      </c>
      <c r="F37" s="152">
        <f>ROUND((SUM(BI134:BI325)),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50</v>
      </c>
      <c r="E50" s="163"/>
      <c r="F50" s="163"/>
      <c r="G50" s="162" t="s">
        <v>51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52</v>
      </c>
      <c r="E61" s="166"/>
      <c r="F61" s="167" t="s">
        <v>53</v>
      </c>
      <c r="G61" s="165" t="s">
        <v>52</v>
      </c>
      <c r="H61" s="166"/>
      <c r="I61" s="168"/>
      <c r="J61" s="169" t="s">
        <v>53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54</v>
      </c>
      <c r="E65" s="163"/>
      <c r="F65" s="163"/>
      <c r="G65" s="162" t="s">
        <v>55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52</v>
      </c>
      <c r="E76" s="166"/>
      <c r="F76" s="167" t="s">
        <v>53</v>
      </c>
      <c r="G76" s="165" t="s">
        <v>52</v>
      </c>
      <c r="H76" s="166"/>
      <c r="I76" s="168"/>
      <c r="J76" s="169" t="s">
        <v>53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97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19020-KCT Turnov - Zvýšení požární bezpečnosti - Objekt Střelnice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95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19020-D.1.1 - 19020-D.1.1 - Stavební úpravy, uzávěry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16. 8. 2019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KCT Turnov</v>
      </c>
      <c r="G91" s="38"/>
      <c r="H91" s="38"/>
      <c r="I91" s="141" t="s">
        <v>30</v>
      </c>
      <c r="J91" s="35" t="str">
        <f>E21</f>
        <v>Profes projekt, spol. s 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98</v>
      </c>
      <c r="D94" s="178"/>
      <c r="E94" s="178"/>
      <c r="F94" s="178"/>
      <c r="G94" s="178"/>
      <c r="H94" s="178"/>
      <c r="I94" s="179"/>
      <c r="J94" s="180" t="s">
        <v>99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100</v>
      </c>
      <c r="D96" s="38"/>
      <c r="E96" s="38"/>
      <c r="F96" s="38"/>
      <c r="G96" s="38"/>
      <c r="H96" s="38"/>
      <c r="I96" s="138"/>
      <c r="J96" s="104">
        <f>J134</f>
        <v>0</v>
      </c>
      <c r="K96" s="38"/>
      <c r="L96" s="42"/>
      <c r="AU96" s="16" t="s">
        <v>101</v>
      </c>
    </row>
    <row r="97" s="8" customFormat="1" ht="24.96" customHeight="1">
      <c r="B97" s="182"/>
      <c r="C97" s="183"/>
      <c r="D97" s="184" t="s">
        <v>102</v>
      </c>
      <c r="E97" s="185"/>
      <c r="F97" s="185"/>
      <c r="G97" s="185"/>
      <c r="H97" s="185"/>
      <c r="I97" s="186"/>
      <c r="J97" s="187">
        <f>J135</f>
        <v>0</v>
      </c>
      <c r="K97" s="183"/>
      <c r="L97" s="188"/>
    </row>
    <row r="98" s="9" customFormat="1" ht="19.92" customHeight="1">
      <c r="B98" s="189"/>
      <c r="C98" s="190"/>
      <c r="D98" s="191" t="s">
        <v>103</v>
      </c>
      <c r="E98" s="192"/>
      <c r="F98" s="192"/>
      <c r="G98" s="192"/>
      <c r="H98" s="192"/>
      <c r="I98" s="193"/>
      <c r="J98" s="194">
        <f>J136</f>
        <v>0</v>
      </c>
      <c r="K98" s="190"/>
      <c r="L98" s="195"/>
    </row>
    <row r="99" s="9" customFormat="1" ht="19.92" customHeight="1">
      <c r="B99" s="189"/>
      <c r="C99" s="190"/>
      <c r="D99" s="191" t="s">
        <v>104</v>
      </c>
      <c r="E99" s="192"/>
      <c r="F99" s="192"/>
      <c r="G99" s="192"/>
      <c r="H99" s="192"/>
      <c r="I99" s="193"/>
      <c r="J99" s="194">
        <f>J152</f>
        <v>0</v>
      </c>
      <c r="K99" s="190"/>
      <c r="L99" s="195"/>
    </row>
    <row r="100" s="9" customFormat="1" ht="19.92" customHeight="1">
      <c r="B100" s="189"/>
      <c r="C100" s="190"/>
      <c r="D100" s="191" t="s">
        <v>105</v>
      </c>
      <c r="E100" s="192"/>
      <c r="F100" s="192"/>
      <c r="G100" s="192"/>
      <c r="H100" s="192"/>
      <c r="I100" s="193"/>
      <c r="J100" s="194">
        <f>J175</f>
        <v>0</v>
      </c>
      <c r="K100" s="190"/>
      <c r="L100" s="195"/>
    </row>
    <row r="101" s="9" customFormat="1" ht="19.92" customHeight="1">
      <c r="B101" s="189"/>
      <c r="C101" s="190"/>
      <c r="D101" s="191" t="s">
        <v>106</v>
      </c>
      <c r="E101" s="192"/>
      <c r="F101" s="192"/>
      <c r="G101" s="192"/>
      <c r="H101" s="192"/>
      <c r="I101" s="193"/>
      <c r="J101" s="194">
        <f>J199</f>
        <v>0</v>
      </c>
      <c r="K101" s="190"/>
      <c r="L101" s="195"/>
    </row>
    <row r="102" s="9" customFormat="1" ht="19.92" customHeight="1">
      <c r="B102" s="189"/>
      <c r="C102" s="190"/>
      <c r="D102" s="191" t="s">
        <v>107</v>
      </c>
      <c r="E102" s="192"/>
      <c r="F102" s="192"/>
      <c r="G102" s="192"/>
      <c r="H102" s="192"/>
      <c r="I102" s="193"/>
      <c r="J102" s="194">
        <f>J213</f>
        <v>0</v>
      </c>
      <c r="K102" s="190"/>
      <c r="L102" s="195"/>
    </row>
    <row r="103" s="8" customFormat="1" ht="24.96" customHeight="1">
      <c r="B103" s="182"/>
      <c r="C103" s="183"/>
      <c r="D103" s="184" t="s">
        <v>108</v>
      </c>
      <c r="E103" s="185"/>
      <c r="F103" s="185"/>
      <c r="G103" s="185"/>
      <c r="H103" s="185"/>
      <c r="I103" s="186"/>
      <c r="J103" s="187">
        <f>J216</f>
        <v>0</v>
      </c>
      <c r="K103" s="183"/>
      <c r="L103" s="188"/>
    </row>
    <row r="104" s="9" customFormat="1" ht="19.92" customHeight="1">
      <c r="B104" s="189"/>
      <c r="C104" s="190"/>
      <c r="D104" s="191" t="s">
        <v>109</v>
      </c>
      <c r="E104" s="192"/>
      <c r="F104" s="192"/>
      <c r="G104" s="192"/>
      <c r="H104" s="192"/>
      <c r="I104" s="193"/>
      <c r="J104" s="194">
        <f>J217</f>
        <v>0</v>
      </c>
      <c r="K104" s="190"/>
      <c r="L104" s="195"/>
    </row>
    <row r="105" s="9" customFormat="1" ht="19.92" customHeight="1">
      <c r="B105" s="189"/>
      <c r="C105" s="190"/>
      <c r="D105" s="191" t="s">
        <v>110</v>
      </c>
      <c r="E105" s="192"/>
      <c r="F105" s="192"/>
      <c r="G105" s="192"/>
      <c r="H105" s="192"/>
      <c r="I105" s="193"/>
      <c r="J105" s="194">
        <f>J224</f>
        <v>0</v>
      </c>
      <c r="K105" s="190"/>
      <c r="L105" s="195"/>
    </row>
    <row r="106" s="9" customFormat="1" ht="19.92" customHeight="1">
      <c r="B106" s="189"/>
      <c r="C106" s="190"/>
      <c r="D106" s="191" t="s">
        <v>111</v>
      </c>
      <c r="E106" s="192"/>
      <c r="F106" s="192"/>
      <c r="G106" s="192"/>
      <c r="H106" s="192"/>
      <c r="I106" s="193"/>
      <c r="J106" s="194">
        <f>J243</f>
        <v>0</v>
      </c>
      <c r="K106" s="190"/>
      <c r="L106" s="195"/>
    </row>
    <row r="107" s="9" customFormat="1" ht="19.92" customHeight="1">
      <c r="B107" s="189"/>
      <c r="C107" s="190"/>
      <c r="D107" s="191" t="s">
        <v>112</v>
      </c>
      <c r="E107" s="192"/>
      <c r="F107" s="192"/>
      <c r="G107" s="192"/>
      <c r="H107" s="192"/>
      <c r="I107" s="193"/>
      <c r="J107" s="194">
        <f>J258</f>
        <v>0</v>
      </c>
      <c r="K107" s="190"/>
      <c r="L107" s="195"/>
    </row>
    <row r="108" s="9" customFormat="1" ht="19.92" customHeight="1">
      <c r="B108" s="189"/>
      <c r="C108" s="190"/>
      <c r="D108" s="191" t="s">
        <v>113</v>
      </c>
      <c r="E108" s="192"/>
      <c r="F108" s="192"/>
      <c r="G108" s="192"/>
      <c r="H108" s="192"/>
      <c r="I108" s="193"/>
      <c r="J108" s="194">
        <f>J270</f>
        <v>0</v>
      </c>
      <c r="K108" s="190"/>
      <c r="L108" s="195"/>
    </row>
    <row r="109" s="9" customFormat="1" ht="19.92" customHeight="1">
      <c r="B109" s="189"/>
      <c r="C109" s="190"/>
      <c r="D109" s="191" t="s">
        <v>114</v>
      </c>
      <c r="E109" s="192"/>
      <c r="F109" s="192"/>
      <c r="G109" s="192"/>
      <c r="H109" s="192"/>
      <c r="I109" s="193"/>
      <c r="J109" s="194">
        <f>J280</f>
        <v>0</v>
      </c>
      <c r="K109" s="190"/>
      <c r="L109" s="195"/>
    </row>
    <row r="110" s="9" customFormat="1" ht="19.92" customHeight="1">
      <c r="B110" s="189"/>
      <c r="C110" s="190"/>
      <c r="D110" s="191" t="s">
        <v>115</v>
      </c>
      <c r="E110" s="192"/>
      <c r="F110" s="192"/>
      <c r="G110" s="192"/>
      <c r="H110" s="192"/>
      <c r="I110" s="193"/>
      <c r="J110" s="194">
        <f>J293</f>
        <v>0</v>
      </c>
      <c r="K110" s="190"/>
      <c r="L110" s="195"/>
    </row>
    <row r="111" s="9" customFormat="1" ht="19.92" customHeight="1">
      <c r="B111" s="189"/>
      <c r="C111" s="190"/>
      <c r="D111" s="191" t="s">
        <v>116</v>
      </c>
      <c r="E111" s="192"/>
      <c r="F111" s="192"/>
      <c r="G111" s="192"/>
      <c r="H111" s="192"/>
      <c r="I111" s="193"/>
      <c r="J111" s="194">
        <f>J305</f>
        <v>0</v>
      </c>
      <c r="K111" s="190"/>
      <c r="L111" s="195"/>
    </row>
    <row r="112" s="8" customFormat="1" ht="24.96" customHeight="1">
      <c r="B112" s="182"/>
      <c r="C112" s="183"/>
      <c r="D112" s="184" t="s">
        <v>117</v>
      </c>
      <c r="E112" s="185"/>
      <c r="F112" s="185"/>
      <c r="G112" s="185"/>
      <c r="H112" s="185"/>
      <c r="I112" s="186"/>
      <c r="J112" s="187">
        <f>J317</f>
        <v>0</v>
      </c>
      <c r="K112" s="183"/>
      <c r="L112" s="188"/>
    </row>
    <row r="113" s="9" customFormat="1" ht="19.92" customHeight="1">
      <c r="B113" s="189"/>
      <c r="C113" s="190"/>
      <c r="D113" s="191" t="s">
        <v>118</v>
      </c>
      <c r="E113" s="192"/>
      <c r="F113" s="192"/>
      <c r="G113" s="192"/>
      <c r="H113" s="192"/>
      <c r="I113" s="193"/>
      <c r="J113" s="194">
        <f>J318</f>
        <v>0</v>
      </c>
      <c r="K113" s="190"/>
      <c r="L113" s="195"/>
    </row>
    <row r="114" s="9" customFormat="1" ht="19.92" customHeight="1">
      <c r="B114" s="189"/>
      <c r="C114" s="190"/>
      <c r="D114" s="191" t="s">
        <v>119</v>
      </c>
      <c r="E114" s="192"/>
      <c r="F114" s="192"/>
      <c r="G114" s="192"/>
      <c r="H114" s="192"/>
      <c r="I114" s="193"/>
      <c r="J114" s="194">
        <f>J323</f>
        <v>0</v>
      </c>
      <c r="K114" s="190"/>
      <c r="L114" s="195"/>
    </row>
    <row r="115" s="1" customFormat="1" ht="21.84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6.96" customHeight="1">
      <c r="B116" s="60"/>
      <c r="C116" s="61"/>
      <c r="D116" s="61"/>
      <c r="E116" s="61"/>
      <c r="F116" s="61"/>
      <c r="G116" s="61"/>
      <c r="H116" s="61"/>
      <c r="I116" s="172"/>
      <c r="J116" s="61"/>
      <c r="K116" s="61"/>
      <c r="L116" s="42"/>
    </row>
    <row r="120" s="1" customFormat="1" ht="6.96" customHeight="1">
      <c r="B120" s="62"/>
      <c r="C120" s="63"/>
      <c r="D120" s="63"/>
      <c r="E120" s="63"/>
      <c r="F120" s="63"/>
      <c r="G120" s="63"/>
      <c r="H120" s="63"/>
      <c r="I120" s="175"/>
      <c r="J120" s="63"/>
      <c r="K120" s="63"/>
      <c r="L120" s="42"/>
    </row>
    <row r="121" s="1" customFormat="1" ht="24.96" customHeight="1">
      <c r="B121" s="37"/>
      <c r="C121" s="22" t="s">
        <v>120</v>
      </c>
      <c r="D121" s="38"/>
      <c r="E121" s="38"/>
      <c r="F121" s="38"/>
      <c r="G121" s="38"/>
      <c r="H121" s="38"/>
      <c r="I121" s="13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12" customHeight="1">
      <c r="B123" s="37"/>
      <c r="C123" s="31" t="s">
        <v>16</v>
      </c>
      <c r="D123" s="38"/>
      <c r="E123" s="38"/>
      <c r="F123" s="38"/>
      <c r="G123" s="38"/>
      <c r="H123" s="38"/>
      <c r="I123" s="138"/>
      <c r="J123" s="38"/>
      <c r="K123" s="38"/>
      <c r="L123" s="42"/>
    </row>
    <row r="124" s="1" customFormat="1" ht="16.5" customHeight="1">
      <c r="B124" s="37"/>
      <c r="C124" s="38"/>
      <c r="D124" s="38"/>
      <c r="E124" s="176" t="str">
        <f>E7</f>
        <v>19020-KCT Turnov - Zvýšení požární bezpečnosti - Objekt Střelnice</v>
      </c>
      <c r="F124" s="31"/>
      <c r="G124" s="31"/>
      <c r="H124" s="31"/>
      <c r="I124" s="138"/>
      <c r="J124" s="38"/>
      <c r="K124" s="38"/>
      <c r="L124" s="42"/>
    </row>
    <row r="125" s="1" customFormat="1" ht="12" customHeight="1">
      <c r="B125" s="37"/>
      <c r="C125" s="31" t="s">
        <v>95</v>
      </c>
      <c r="D125" s="38"/>
      <c r="E125" s="38"/>
      <c r="F125" s="38"/>
      <c r="G125" s="38"/>
      <c r="H125" s="38"/>
      <c r="I125" s="138"/>
      <c r="J125" s="38"/>
      <c r="K125" s="38"/>
      <c r="L125" s="42"/>
    </row>
    <row r="126" s="1" customFormat="1" ht="16.5" customHeight="1">
      <c r="B126" s="37"/>
      <c r="C126" s="38"/>
      <c r="D126" s="38"/>
      <c r="E126" s="70" t="str">
        <f>E9</f>
        <v>19020-D.1.1 - 19020-D.1.1 - Stavební úpravy, uzávěry</v>
      </c>
      <c r="F126" s="38"/>
      <c r="G126" s="38"/>
      <c r="H126" s="38"/>
      <c r="I126" s="138"/>
      <c r="J126" s="38"/>
      <c r="K126" s="38"/>
      <c r="L126" s="42"/>
    </row>
    <row r="127" s="1" customFormat="1" ht="6.96" customHeight="1">
      <c r="B127" s="37"/>
      <c r="C127" s="38"/>
      <c r="D127" s="38"/>
      <c r="E127" s="38"/>
      <c r="F127" s="38"/>
      <c r="G127" s="38"/>
      <c r="H127" s="38"/>
      <c r="I127" s="138"/>
      <c r="J127" s="38"/>
      <c r="K127" s="38"/>
      <c r="L127" s="42"/>
    </row>
    <row r="128" s="1" customFormat="1" ht="12" customHeight="1">
      <c r="B128" s="37"/>
      <c r="C128" s="31" t="s">
        <v>20</v>
      </c>
      <c r="D128" s="38"/>
      <c r="E128" s="38"/>
      <c r="F128" s="26" t="str">
        <f>F12</f>
        <v xml:space="preserve"> </v>
      </c>
      <c r="G128" s="38"/>
      <c r="H128" s="38"/>
      <c r="I128" s="141" t="s">
        <v>22</v>
      </c>
      <c r="J128" s="73" t="str">
        <f>IF(J12="","",J12)</f>
        <v>16. 8. 2019</v>
      </c>
      <c r="K128" s="38"/>
      <c r="L128" s="42"/>
    </row>
    <row r="129" s="1" customFormat="1" ht="6.96" customHeight="1">
      <c r="B129" s="37"/>
      <c r="C129" s="38"/>
      <c r="D129" s="38"/>
      <c r="E129" s="38"/>
      <c r="F129" s="38"/>
      <c r="G129" s="38"/>
      <c r="H129" s="38"/>
      <c r="I129" s="138"/>
      <c r="J129" s="38"/>
      <c r="K129" s="38"/>
      <c r="L129" s="42"/>
    </row>
    <row r="130" s="1" customFormat="1" ht="27.9" customHeight="1">
      <c r="B130" s="37"/>
      <c r="C130" s="31" t="s">
        <v>24</v>
      </c>
      <c r="D130" s="38"/>
      <c r="E130" s="38"/>
      <c r="F130" s="26" t="str">
        <f>E15</f>
        <v>KCT Turnov</v>
      </c>
      <c r="G130" s="38"/>
      <c r="H130" s="38"/>
      <c r="I130" s="141" t="s">
        <v>30</v>
      </c>
      <c r="J130" s="35" t="str">
        <f>E21</f>
        <v>Profes projekt, spol. s r.o.</v>
      </c>
      <c r="K130" s="38"/>
      <c r="L130" s="42"/>
    </row>
    <row r="131" s="1" customFormat="1" ht="15.15" customHeight="1">
      <c r="B131" s="37"/>
      <c r="C131" s="31" t="s">
        <v>28</v>
      </c>
      <c r="D131" s="38"/>
      <c r="E131" s="38"/>
      <c r="F131" s="26" t="str">
        <f>IF(E18="","",E18)</f>
        <v>Vyplň údaj</v>
      </c>
      <c r="G131" s="38"/>
      <c r="H131" s="38"/>
      <c r="I131" s="141" t="s">
        <v>35</v>
      </c>
      <c r="J131" s="35" t="str">
        <f>E24</f>
        <v xml:space="preserve"> </v>
      </c>
      <c r="K131" s="38"/>
      <c r="L131" s="42"/>
    </row>
    <row r="132" s="1" customFormat="1" ht="10.32" customHeight="1">
      <c r="B132" s="37"/>
      <c r="C132" s="38"/>
      <c r="D132" s="38"/>
      <c r="E132" s="38"/>
      <c r="F132" s="38"/>
      <c r="G132" s="38"/>
      <c r="H132" s="38"/>
      <c r="I132" s="138"/>
      <c r="J132" s="38"/>
      <c r="K132" s="38"/>
      <c r="L132" s="42"/>
    </row>
    <row r="133" s="10" customFormat="1" ht="29.28" customHeight="1">
      <c r="B133" s="196"/>
      <c r="C133" s="197" t="s">
        <v>121</v>
      </c>
      <c r="D133" s="198" t="s">
        <v>62</v>
      </c>
      <c r="E133" s="198" t="s">
        <v>58</v>
      </c>
      <c r="F133" s="198" t="s">
        <v>59</v>
      </c>
      <c r="G133" s="198" t="s">
        <v>122</v>
      </c>
      <c r="H133" s="198" t="s">
        <v>123</v>
      </c>
      <c r="I133" s="199" t="s">
        <v>124</v>
      </c>
      <c r="J133" s="200" t="s">
        <v>99</v>
      </c>
      <c r="K133" s="201" t="s">
        <v>125</v>
      </c>
      <c r="L133" s="202"/>
      <c r="M133" s="94" t="s">
        <v>1</v>
      </c>
      <c r="N133" s="95" t="s">
        <v>41</v>
      </c>
      <c r="O133" s="95" t="s">
        <v>126</v>
      </c>
      <c r="P133" s="95" t="s">
        <v>127</v>
      </c>
      <c r="Q133" s="95" t="s">
        <v>128</v>
      </c>
      <c r="R133" s="95" t="s">
        <v>129</v>
      </c>
      <c r="S133" s="95" t="s">
        <v>130</v>
      </c>
      <c r="T133" s="96" t="s">
        <v>131</v>
      </c>
    </row>
    <row r="134" s="1" customFormat="1" ht="22.8" customHeight="1">
      <c r="B134" s="37"/>
      <c r="C134" s="101" t="s">
        <v>132</v>
      </c>
      <c r="D134" s="38"/>
      <c r="E134" s="38"/>
      <c r="F134" s="38"/>
      <c r="G134" s="38"/>
      <c r="H134" s="38"/>
      <c r="I134" s="138"/>
      <c r="J134" s="203">
        <f>BK134</f>
        <v>0</v>
      </c>
      <c r="K134" s="38"/>
      <c r="L134" s="42"/>
      <c r="M134" s="97"/>
      <c r="N134" s="98"/>
      <c r="O134" s="98"/>
      <c r="P134" s="204">
        <f>P135+P216+P317</f>
        <v>0</v>
      </c>
      <c r="Q134" s="98"/>
      <c r="R134" s="204">
        <f>R135+R216+R317</f>
        <v>1.4431151600000001</v>
      </c>
      <c r="S134" s="98"/>
      <c r="T134" s="205">
        <f>T135+T216+T317</f>
        <v>1.6972100000000001</v>
      </c>
      <c r="AT134" s="16" t="s">
        <v>76</v>
      </c>
      <c r="AU134" s="16" t="s">
        <v>101</v>
      </c>
      <c r="BK134" s="206">
        <f>BK135+BK216+BK317</f>
        <v>0</v>
      </c>
    </row>
    <row r="135" s="11" customFormat="1" ht="25.92" customHeight="1">
      <c r="B135" s="207"/>
      <c r="C135" s="208"/>
      <c r="D135" s="209" t="s">
        <v>76</v>
      </c>
      <c r="E135" s="210" t="s">
        <v>133</v>
      </c>
      <c r="F135" s="210" t="s">
        <v>134</v>
      </c>
      <c r="G135" s="208"/>
      <c r="H135" s="208"/>
      <c r="I135" s="211"/>
      <c r="J135" s="212">
        <f>BK135</f>
        <v>0</v>
      </c>
      <c r="K135" s="208"/>
      <c r="L135" s="213"/>
      <c r="M135" s="214"/>
      <c r="N135" s="215"/>
      <c r="O135" s="215"/>
      <c r="P135" s="216">
        <f>P136+P152+P175+P199+P213</f>
        <v>0</v>
      </c>
      <c r="Q135" s="215"/>
      <c r="R135" s="216">
        <f>R136+R152+R175+R199+R213</f>
        <v>0.56631184000000001</v>
      </c>
      <c r="S135" s="215"/>
      <c r="T135" s="217">
        <f>T136+T152+T175+T199+T213</f>
        <v>0.69199999999999995</v>
      </c>
      <c r="AR135" s="218" t="s">
        <v>85</v>
      </c>
      <c r="AT135" s="219" t="s">
        <v>76</v>
      </c>
      <c r="AU135" s="219" t="s">
        <v>77</v>
      </c>
      <c r="AY135" s="218" t="s">
        <v>135</v>
      </c>
      <c r="BK135" s="220">
        <f>BK136+BK152+BK175+BK199+BK213</f>
        <v>0</v>
      </c>
    </row>
    <row r="136" s="11" customFormat="1" ht="22.8" customHeight="1">
      <c r="B136" s="207"/>
      <c r="C136" s="208"/>
      <c r="D136" s="209" t="s">
        <v>76</v>
      </c>
      <c r="E136" s="221" t="s">
        <v>136</v>
      </c>
      <c r="F136" s="221" t="s">
        <v>137</v>
      </c>
      <c r="G136" s="208"/>
      <c r="H136" s="208"/>
      <c r="I136" s="211"/>
      <c r="J136" s="222">
        <f>BK136</f>
        <v>0</v>
      </c>
      <c r="K136" s="208"/>
      <c r="L136" s="213"/>
      <c r="M136" s="214"/>
      <c r="N136" s="215"/>
      <c r="O136" s="215"/>
      <c r="P136" s="216">
        <f>SUM(P137:P151)</f>
        <v>0</v>
      </c>
      <c r="Q136" s="215"/>
      <c r="R136" s="216">
        <f>SUM(R137:R151)</f>
        <v>0.38911044</v>
      </c>
      <c r="S136" s="215"/>
      <c r="T136" s="217">
        <f>SUM(T137:T151)</f>
        <v>0</v>
      </c>
      <c r="AR136" s="218" t="s">
        <v>85</v>
      </c>
      <c r="AT136" s="219" t="s">
        <v>76</v>
      </c>
      <c r="AU136" s="219" t="s">
        <v>85</v>
      </c>
      <c r="AY136" s="218" t="s">
        <v>135</v>
      </c>
      <c r="BK136" s="220">
        <f>SUM(BK137:BK151)</f>
        <v>0</v>
      </c>
    </row>
    <row r="137" s="1" customFormat="1" ht="16.5" customHeight="1">
      <c r="B137" s="37"/>
      <c r="C137" s="223" t="s">
        <v>85</v>
      </c>
      <c r="D137" s="223" t="s">
        <v>138</v>
      </c>
      <c r="E137" s="224" t="s">
        <v>139</v>
      </c>
      <c r="F137" s="225" t="s">
        <v>140</v>
      </c>
      <c r="G137" s="226" t="s">
        <v>141</v>
      </c>
      <c r="H137" s="227">
        <v>0.10199999999999999</v>
      </c>
      <c r="I137" s="228"/>
      <c r="J137" s="229">
        <f>ROUND(I137*H137,2)</f>
        <v>0</v>
      </c>
      <c r="K137" s="225" t="s">
        <v>142</v>
      </c>
      <c r="L137" s="42"/>
      <c r="M137" s="230" t="s">
        <v>1</v>
      </c>
      <c r="N137" s="231" t="s">
        <v>42</v>
      </c>
      <c r="O137" s="85"/>
      <c r="P137" s="232">
        <f>O137*H137</f>
        <v>0</v>
      </c>
      <c r="Q137" s="232">
        <v>1.94302</v>
      </c>
      <c r="R137" s="232">
        <f>Q137*H137</f>
        <v>0.19818803999999998</v>
      </c>
      <c r="S137" s="232">
        <v>0</v>
      </c>
      <c r="T137" s="233">
        <f>S137*H137</f>
        <v>0</v>
      </c>
      <c r="AR137" s="234" t="s">
        <v>143</v>
      </c>
      <c r="AT137" s="234" t="s">
        <v>138</v>
      </c>
      <c r="AU137" s="234" t="s">
        <v>87</v>
      </c>
      <c r="AY137" s="16" t="s">
        <v>135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85</v>
      </c>
      <c r="BK137" s="235">
        <f>ROUND(I137*H137,2)</f>
        <v>0</v>
      </c>
      <c r="BL137" s="16" t="s">
        <v>143</v>
      </c>
      <c r="BM137" s="234" t="s">
        <v>144</v>
      </c>
    </row>
    <row r="138" s="1" customFormat="1">
      <c r="B138" s="37"/>
      <c r="C138" s="38"/>
      <c r="D138" s="236" t="s">
        <v>145</v>
      </c>
      <c r="E138" s="38"/>
      <c r="F138" s="237" t="s">
        <v>146</v>
      </c>
      <c r="G138" s="38"/>
      <c r="H138" s="38"/>
      <c r="I138" s="138"/>
      <c r="J138" s="38"/>
      <c r="K138" s="38"/>
      <c r="L138" s="42"/>
      <c r="M138" s="238"/>
      <c r="N138" s="85"/>
      <c r="O138" s="85"/>
      <c r="P138" s="85"/>
      <c r="Q138" s="85"/>
      <c r="R138" s="85"/>
      <c r="S138" s="85"/>
      <c r="T138" s="86"/>
      <c r="AT138" s="16" t="s">
        <v>145</v>
      </c>
      <c r="AU138" s="16" t="s">
        <v>87</v>
      </c>
    </row>
    <row r="139" s="12" customFormat="1">
      <c r="B139" s="239"/>
      <c r="C139" s="240"/>
      <c r="D139" s="236" t="s">
        <v>147</v>
      </c>
      <c r="E139" s="241" t="s">
        <v>1</v>
      </c>
      <c r="F139" s="242" t="s">
        <v>148</v>
      </c>
      <c r="G139" s="240"/>
      <c r="H139" s="243">
        <v>0.10199999999999999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147</v>
      </c>
      <c r="AU139" s="249" t="s">
        <v>87</v>
      </c>
      <c r="AV139" s="12" t="s">
        <v>87</v>
      </c>
      <c r="AW139" s="12" t="s">
        <v>34</v>
      </c>
      <c r="AX139" s="12" t="s">
        <v>85</v>
      </c>
      <c r="AY139" s="249" t="s">
        <v>135</v>
      </c>
    </row>
    <row r="140" s="1" customFormat="1" ht="24" customHeight="1">
      <c r="B140" s="37"/>
      <c r="C140" s="223" t="s">
        <v>87</v>
      </c>
      <c r="D140" s="223" t="s">
        <v>138</v>
      </c>
      <c r="E140" s="224" t="s">
        <v>149</v>
      </c>
      <c r="F140" s="225" t="s">
        <v>150</v>
      </c>
      <c r="G140" s="226" t="s">
        <v>151</v>
      </c>
      <c r="H140" s="227">
        <v>0.064000000000000001</v>
      </c>
      <c r="I140" s="228"/>
      <c r="J140" s="229">
        <f>ROUND(I140*H140,2)</f>
        <v>0</v>
      </c>
      <c r="K140" s="225" t="s">
        <v>142</v>
      </c>
      <c r="L140" s="42"/>
      <c r="M140" s="230" t="s">
        <v>1</v>
      </c>
      <c r="N140" s="231" t="s">
        <v>42</v>
      </c>
      <c r="O140" s="85"/>
      <c r="P140" s="232">
        <f>O140*H140</f>
        <v>0</v>
      </c>
      <c r="Q140" s="232">
        <v>1.0900000000000001</v>
      </c>
      <c r="R140" s="232">
        <f>Q140*H140</f>
        <v>0.069760000000000003</v>
      </c>
      <c r="S140" s="232">
        <v>0</v>
      </c>
      <c r="T140" s="233">
        <f>S140*H140</f>
        <v>0</v>
      </c>
      <c r="AR140" s="234" t="s">
        <v>143</v>
      </c>
      <c r="AT140" s="234" t="s">
        <v>138</v>
      </c>
      <c r="AU140" s="234" t="s">
        <v>87</v>
      </c>
      <c r="AY140" s="16" t="s">
        <v>135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85</v>
      </c>
      <c r="BK140" s="235">
        <f>ROUND(I140*H140,2)</f>
        <v>0</v>
      </c>
      <c r="BL140" s="16" t="s">
        <v>143</v>
      </c>
      <c r="BM140" s="234" t="s">
        <v>152</v>
      </c>
    </row>
    <row r="141" s="1" customFormat="1">
      <c r="B141" s="37"/>
      <c r="C141" s="38"/>
      <c r="D141" s="236" t="s">
        <v>145</v>
      </c>
      <c r="E141" s="38"/>
      <c r="F141" s="237" t="s">
        <v>153</v>
      </c>
      <c r="G141" s="38"/>
      <c r="H141" s="38"/>
      <c r="I141" s="138"/>
      <c r="J141" s="38"/>
      <c r="K141" s="38"/>
      <c r="L141" s="42"/>
      <c r="M141" s="238"/>
      <c r="N141" s="85"/>
      <c r="O141" s="85"/>
      <c r="P141" s="85"/>
      <c r="Q141" s="85"/>
      <c r="R141" s="85"/>
      <c r="S141" s="85"/>
      <c r="T141" s="86"/>
      <c r="AT141" s="16" t="s">
        <v>145</v>
      </c>
      <c r="AU141" s="16" t="s">
        <v>87</v>
      </c>
    </row>
    <row r="142" s="12" customFormat="1">
      <c r="B142" s="239"/>
      <c r="C142" s="240"/>
      <c r="D142" s="236" t="s">
        <v>147</v>
      </c>
      <c r="E142" s="241" t="s">
        <v>1</v>
      </c>
      <c r="F142" s="242" t="s">
        <v>154</v>
      </c>
      <c r="G142" s="240"/>
      <c r="H142" s="243">
        <v>0.064000000000000001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AT142" s="249" t="s">
        <v>147</v>
      </c>
      <c r="AU142" s="249" t="s">
        <v>87</v>
      </c>
      <c r="AV142" s="12" t="s">
        <v>87</v>
      </c>
      <c r="AW142" s="12" t="s">
        <v>34</v>
      </c>
      <c r="AX142" s="12" t="s">
        <v>77</v>
      </c>
      <c r="AY142" s="249" t="s">
        <v>135</v>
      </c>
    </row>
    <row r="143" s="13" customFormat="1">
      <c r="B143" s="250"/>
      <c r="C143" s="251"/>
      <c r="D143" s="236" t="s">
        <v>147</v>
      </c>
      <c r="E143" s="252" t="s">
        <v>1</v>
      </c>
      <c r="F143" s="253" t="s">
        <v>155</v>
      </c>
      <c r="G143" s="251"/>
      <c r="H143" s="254">
        <v>0.064000000000000001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AT143" s="260" t="s">
        <v>147</v>
      </c>
      <c r="AU143" s="260" t="s">
        <v>87</v>
      </c>
      <c r="AV143" s="13" t="s">
        <v>136</v>
      </c>
      <c r="AW143" s="13" t="s">
        <v>34</v>
      </c>
      <c r="AX143" s="13" t="s">
        <v>85</v>
      </c>
      <c r="AY143" s="260" t="s">
        <v>135</v>
      </c>
    </row>
    <row r="144" s="1" customFormat="1" ht="24" customHeight="1">
      <c r="B144" s="37"/>
      <c r="C144" s="223" t="s">
        <v>136</v>
      </c>
      <c r="D144" s="223" t="s">
        <v>138</v>
      </c>
      <c r="E144" s="224" t="s">
        <v>156</v>
      </c>
      <c r="F144" s="225" t="s">
        <v>157</v>
      </c>
      <c r="G144" s="226" t="s">
        <v>158</v>
      </c>
      <c r="H144" s="227">
        <v>0.68000000000000005</v>
      </c>
      <c r="I144" s="228"/>
      <c r="J144" s="229">
        <f>ROUND(I144*H144,2)</f>
        <v>0</v>
      </c>
      <c r="K144" s="225" t="s">
        <v>142</v>
      </c>
      <c r="L144" s="42"/>
      <c r="M144" s="230" t="s">
        <v>1</v>
      </c>
      <c r="N144" s="231" t="s">
        <v>42</v>
      </c>
      <c r="O144" s="85"/>
      <c r="P144" s="232">
        <f>O144*H144</f>
        <v>0</v>
      </c>
      <c r="Q144" s="232">
        <v>0.17818000000000001</v>
      </c>
      <c r="R144" s="232">
        <f>Q144*H144</f>
        <v>0.12116240000000002</v>
      </c>
      <c r="S144" s="232">
        <v>0</v>
      </c>
      <c r="T144" s="233">
        <f>S144*H144</f>
        <v>0</v>
      </c>
      <c r="AR144" s="234" t="s">
        <v>143</v>
      </c>
      <c r="AT144" s="234" t="s">
        <v>138</v>
      </c>
      <c r="AU144" s="234" t="s">
        <v>87</v>
      </c>
      <c r="AY144" s="16" t="s">
        <v>135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6" t="s">
        <v>85</v>
      </c>
      <c r="BK144" s="235">
        <f>ROUND(I144*H144,2)</f>
        <v>0</v>
      </c>
      <c r="BL144" s="16" t="s">
        <v>143</v>
      </c>
      <c r="BM144" s="234" t="s">
        <v>159</v>
      </c>
    </row>
    <row r="145" s="1" customFormat="1">
      <c r="B145" s="37"/>
      <c r="C145" s="38"/>
      <c r="D145" s="236" t="s">
        <v>145</v>
      </c>
      <c r="E145" s="38"/>
      <c r="F145" s="237" t="s">
        <v>160</v>
      </c>
      <c r="G145" s="38"/>
      <c r="H145" s="38"/>
      <c r="I145" s="138"/>
      <c r="J145" s="38"/>
      <c r="K145" s="38"/>
      <c r="L145" s="42"/>
      <c r="M145" s="238"/>
      <c r="N145" s="85"/>
      <c r="O145" s="85"/>
      <c r="P145" s="85"/>
      <c r="Q145" s="85"/>
      <c r="R145" s="85"/>
      <c r="S145" s="85"/>
      <c r="T145" s="86"/>
      <c r="AT145" s="16" t="s">
        <v>145</v>
      </c>
      <c r="AU145" s="16" t="s">
        <v>87</v>
      </c>
    </row>
    <row r="146" s="12" customFormat="1">
      <c r="B146" s="239"/>
      <c r="C146" s="240"/>
      <c r="D146" s="236" t="s">
        <v>147</v>
      </c>
      <c r="E146" s="241" t="s">
        <v>1</v>
      </c>
      <c r="F146" s="242" t="s">
        <v>161</v>
      </c>
      <c r="G146" s="240"/>
      <c r="H146" s="243">
        <v>0.68000000000000005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AT146" s="249" t="s">
        <v>147</v>
      </c>
      <c r="AU146" s="249" t="s">
        <v>87</v>
      </c>
      <c r="AV146" s="12" t="s">
        <v>87</v>
      </c>
      <c r="AW146" s="12" t="s">
        <v>34</v>
      </c>
      <c r="AX146" s="12" t="s">
        <v>77</v>
      </c>
      <c r="AY146" s="249" t="s">
        <v>135</v>
      </c>
    </row>
    <row r="147" s="13" customFormat="1">
      <c r="B147" s="250"/>
      <c r="C147" s="251"/>
      <c r="D147" s="236" t="s">
        <v>147</v>
      </c>
      <c r="E147" s="252" t="s">
        <v>1</v>
      </c>
      <c r="F147" s="253" t="s">
        <v>155</v>
      </c>
      <c r="G147" s="251"/>
      <c r="H147" s="254">
        <v>0.68000000000000005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AT147" s="260" t="s">
        <v>147</v>
      </c>
      <c r="AU147" s="260" t="s">
        <v>87</v>
      </c>
      <c r="AV147" s="13" t="s">
        <v>136</v>
      </c>
      <c r="AW147" s="13" t="s">
        <v>34</v>
      </c>
      <c r="AX147" s="13" t="s">
        <v>85</v>
      </c>
      <c r="AY147" s="260" t="s">
        <v>135</v>
      </c>
    </row>
    <row r="148" s="1" customFormat="1" ht="16.5" customHeight="1">
      <c r="B148" s="37"/>
      <c r="C148" s="223" t="s">
        <v>143</v>
      </c>
      <c r="D148" s="223" t="s">
        <v>138</v>
      </c>
      <c r="E148" s="224" t="s">
        <v>162</v>
      </c>
      <c r="F148" s="225" t="s">
        <v>163</v>
      </c>
      <c r="G148" s="226" t="s">
        <v>141</v>
      </c>
      <c r="H148" s="227">
        <v>0.012</v>
      </c>
      <c r="I148" s="228"/>
      <c r="J148" s="229">
        <f>ROUND(I148*H148,2)</f>
        <v>0</v>
      </c>
      <c r="K148" s="225" t="s">
        <v>1</v>
      </c>
      <c r="L148" s="42"/>
      <c r="M148" s="230" t="s">
        <v>1</v>
      </c>
      <c r="N148" s="231" t="s">
        <v>42</v>
      </c>
      <c r="O148" s="85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AR148" s="234" t="s">
        <v>143</v>
      </c>
      <c r="AT148" s="234" t="s">
        <v>138</v>
      </c>
      <c r="AU148" s="234" t="s">
        <v>87</v>
      </c>
      <c r="AY148" s="16" t="s">
        <v>135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6" t="s">
        <v>85</v>
      </c>
      <c r="BK148" s="235">
        <f>ROUND(I148*H148,2)</f>
        <v>0</v>
      </c>
      <c r="BL148" s="16" t="s">
        <v>143</v>
      </c>
      <c r="BM148" s="234" t="s">
        <v>164</v>
      </c>
    </row>
    <row r="149" s="1" customFormat="1">
      <c r="B149" s="37"/>
      <c r="C149" s="38"/>
      <c r="D149" s="236" t="s">
        <v>145</v>
      </c>
      <c r="E149" s="38"/>
      <c r="F149" s="237" t="s">
        <v>163</v>
      </c>
      <c r="G149" s="38"/>
      <c r="H149" s="38"/>
      <c r="I149" s="138"/>
      <c r="J149" s="38"/>
      <c r="K149" s="38"/>
      <c r="L149" s="42"/>
      <c r="M149" s="238"/>
      <c r="N149" s="85"/>
      <c r="O149" s="85"/>
      <c r="P149" s="85"/>
      <c r="Q149" s="85"/>
      <c r="R149" s="85"/>
      <c r="S149" s="85"/>
      <c r="T149" s="86"/>
      <c r="AT149" s="16" t="s">
        <v>145</v>
      </c>
      <c r="AU149" s="16" t="s">
        <v>87</v>
      </c>
    </row>
    <row r="150" s="12" customFormat="1">
      <c r="B150" s="239"/>
      <c r="C150" s="240"/>
      <c r="D150" s="236" t="s">
        <v>147</v>
      </c>
      <c r="E150" s="241" t="s">
        <v>1</v>
      </c>
      <c r="F150" s="242" t="s">
        <v>165</v>
      </c>
      <c r="G150" s="240"/>
      <c r="H150" s="243">
        <v>0.012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AT150" s="249" t="s">
        <v>147</v>
      </c>
      <c r="AU150" s="249" t="s">
        <v>87</v>
      </c>
      <c r="AV150" s="12" t="s">
        <v>87</v>
      </c>
      <c r="AW150" s="12" t="s">
        <v>34</v>
      </c>
      <c r="AX150" s="12" t="s">
        <v>77</v>
      </c>
      <c r="AY150" s="249" t="s">
        <v>135</v>
      </c>
    </row>
    <row r="151" s="13" customFormat="1">
      <c r="B151" s="250"/>
      <c r="C151" s="251"/>
      <c r="D151" s="236" t="s">
        <v>147</v>
      </c>
      <c r="E151" s="252" t="s">
        <v>1</v>
      </c>
      <c r="F151" s="253" t="s">
        <v>155</v>
      </c>
      <c r="G151" s="251"/>
      <c r="H151" s="254">
        <v>0.012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AT151" s="260" t="s">
        <v>147</v>
      </c>
      <c r="AU151" s="260" t="s">
        <v>87</v>
      </c>
      <c r="AV151" s="13" t="s">
        <v>136</v>
      </c>
      <c r="AW151" s="13" t="s">
        <v>34</v>
      </c>
      <c r="AX151" s="13" t="s">
        <v>85</v>
      </c>
      <c r="AY151" s="260" t="s">
        <v>135</v>
      </c>
    </row>
    <row r="152" s="11" customFormat="1" ht="22.8" customHeight="1">
      <c r="B152" s="207"/>
      <c r="C152" s="208"/>
      <c r="D152" s="209" t="s">
        <v>76</v>
      </c>
      <c r="E152" s="221" t="s">
        <v>166</v>
      </c>
      <c r="F152" s="221" t="s">
        <v>167</v>
      </c>
      <c r="G152" s="208"/>
      <c r="H152" s="208"/>
      <c r="I152" s="211"/>
      <c r="J152" s="222">
        <f>BK152</f>
        <v>0</v>
      </c>
      <c r="K152" s="208"/>
      <c r="L152" s="213"/>
      <c r="M152" s="214"/>
      <c r="N152" s="215"/>
      <c r="O152" s="215"/>
      <c r="P152" s="216">
        <f>SUM(P153:P174)</f>
        <v>0</v>
      </c>
      <c r="Q152" s="215"/>
      <c r="R152" s="216">
        <f>SUM(R153:R174)</f>
        <v>0.17460139999999999</v>
      </c>
      <c r="S152" s="215"/>
      <c r="T152" s="217">
        <f>SUM(T153:T174)</f>
        <v>0</v>
      </c>
      <c r="AR152" s="218" t="s">
        <v>85</v>
      </c>
      <c r="AT152" s="219" t="s">
        <v>76</v>
      </c>
      <c r="AU152" s="219" t="s">
        <v>85</v>
      </c>
      <c r="AY152" s="218" t="s">
        <v>135</v>
      </c>
      <c r="BK152" s="220">
        <f>SUM(BK153:BK174)</f>
        <v>0</v>
      </c>
    </row>
    <row r="153" s="1" customFormat="1" ht="24" customHeight="1">
      <c r="B153" s="37"/>
      <c r="C153" s="223" t="s">
        <v>168</v>
      </c>
      <c r="D153" s="223" t="s">
        <v>138</v>
      </c>
      <c r="E153" s="224" t="s">
        <v>169</v>
      </c>
      <c r="F153" s="225" t="s">
        <v>170</v>
      </c>
      <c r="G153" s="226" t="s">
        <v>158</v>
      </c>
      <c r="H153" s="227">
        <v>1.53</v>
      </c>
      <c r="I153" s="228"/>
      <c r="J153" s="229">
        <f>ROUND(I153*H153,2)</f>
        <v>0</v>
      </c>
      <c r="K153" s="225" t="s">
        <v>142</v>
      </c>
      <c r="L153" s="42"/>
      <c r="M153" s="230" t="s">
        <v>1</v>
      </c>
      <c r="N153" s="231" t="s">
        <v>42</v>
      </c>
      <c r="O153" s="85"/>
      <c r="P153" s="232">
        <f>O153*H153</f>
        <v>0</v>
      </c>
      <c r="Q153" s="232">
        <v>0.0043800000000000002</v>
      </c>
      <c r="R153" s="232">
        <f>Q153*H153</f>
        <v>0.0067014000000000006</v>
      </c>
      <c r="S153" s="232">
        <v>0</v>
      </c>
      <c r="T153" s="233">
        <f>S153*H153</f>
        <v>0</v>
      </c>
      <c r="AR153" s="234" t="s">
        <v>143</v>
      </c>
      <c r="AT153" s="234" t="s">
        <v>138</v>
      </c>
      <c r="AU153" s="234" t="s">
        <v>87</v>
      </c>
      <c r="AY153" s="16" t="s">
        <v>135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6" t="s">
        <v>85</v>
      </c>
      <c r="BK153" s="235">
        <f>ROUND(I153*H153,2)</f>
        <v>0</v>
      </c>
      <c r="BL153" s="16" t="s">
        <v>143</v>
      </c>
      <c r="BM153" s="234" t="s">
        <v>171</v>
      </c>
    </row>
    <row r="154" s="1" customFormat="1">
      <c r="B154" s="37"/>
      <c r="C154" s="38"/>
      <c r="D154" s="236" t="s">
        <v>145</v>
      </c>
      <c r="E154" s="38"/>
      <c r="F154" s="237" t="s">
        <v>172</v>
      </c>
      <c r="G154" s="38"/>
      <c r="H154" s="38"/>
      <c r="I154" s="138"/>
      <c r="J154" s="38"/>
      <c r="K154" s="38"/>
      <c r="L154" s="42"/>
      <c r="M154" s="238"/>
      <c r="N154" s="85"/>
      <c r="O154" s="85"/>
      <c r="P154" s="85"/>
      <c r="Q154" s="85"/>
      <c r="R154" s="85"/>
      <c r="S154" s="85"/>
      <c r="T154" s="86"/>
      <c r="AT154" s="16" t="s">
        <v>145</v>
      </c>
      <c r="AU154" s="16" t="s">
        <v>87</v>
      </c>
    </row>
    <row r="155" s="1" customFormat="1" ht="24" customHeight="1">
      <c r="B155" s="37"/>
      <c r="C155" s="223" t="s">
        <v>166</v>
      </c>
      <c r="D155" s="223" t="s">
        <v>138</v>
      </c>
      <c r="E155" s="224" t="s">
        <v>173</v>
      </c>
      <c r="F155" s="225" t="s">
        <v>174</v>
      </c>
      <c r="G155" s="226" t="s">
        <v>158</v>
      </c>
      <c r="H155" s="227">
        <v>5</v>
      </c>
      <c r="I155" s="228"/>
      <c r="J155" s="229">
        <f>ROUND(I155*H155,2)</f>
        <v>0</v>
      </c>
      <c r="K155" s="225" t="s">
        <v>142</v>
      </c>
      <c r="L155" s="42"/>
      <c r="M155" s="230" t="s">
        <v>1</v>
      </c>
      <c r="N155" s="231" t="s">
        <v>42</v>
      </c>
      <c r="O155" s="85"/>
      <c r="P155" s="232">
        <f>O155*H155</f>
        <v>0</v>
      </c>
      <c r="Q155" s="232">
        <v>0.033579999999999999</v>
      </c>
      <c r="R155" s="232">
        <f>Q155*H155</f>
        <v>0.16789999999999999</v>
      </c>
      <c r="S155" s="232">
        <v>0</v>
      </c>
      <c r="T155" s="233">
        <f>S155*H155</f>
        <v>0</v>
      </c>
      <c r="AR155" s="234" t="s">
        <v>143</v>
      </c>
      <c r="AT155" s="234" t="s">
        <v>138</v>
      </c>
      <c r="AU155" s="234" t="s">
        <v>87</v>
      </c>
      <c r="AY155" s="16" t="s">
        <v>135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6" t="s">
        <v>85</v>
      </c>
      <c r="BK155" s="235">
        <f>ROUND(I155*H155,2)</f>
        <v>0</v>
      </c>
      <c r="BL155" s="16" t="s">
        <v>143</v>
      </c>
      <c r="BM155" s="234" t="s">
        <v>175</v>
      </c>
    </row>
    <row r="156" s="1" customFormat="1">
      <c r="B156" s="37"/>
      <c r="C156" s="38"/>
      <c r="D156" s="236" t="s">
        <v>145</v>
      </c>
      <c r="E156" s="38"/>
      <c r="F156" s="237" t="s">
        <v>176</v>
      </c>
      <c r="G156" s="38"/>
      <c r="H156" s="38"/>
      <c r="I156" s="138"/>
      <c r="J156" s="38"/>
      <c r="K156" s="38"/>
      <c r="L156" s="42"/>
      <c r="M156" s="238"/>
      <c r="N156" s="85"/>
      <c r="O156" s="85"/>
      <c r="P156" s="85"/>
      <c r="Q156" s="85"/>
      <c r="R156" s="85"/>
      <c r="S156" s="85"/>
      <c r="T156" s="86"/>
      <c r="AT156" s="16" t="s">
        <v>145</v>
      </c>
      <c r="AU156" s="16" t="s">
        <v>87</v>
      </c>
    </row>
    <row r="157" s="12" customFormat="1">
      <c r="B157" s="239"/>
      <c r="C157" s="240"/>
      <c r="D157" s="236" t="s">
        <v>147</v>
      </c>
      <c r="E157" s="241" t="s">
        <v>1</v>
      </c>
      <c r="F157" s="242" t="s">
        <v>177</v>
      </c>
      <c r="G157" s="240"/>
      <c r="H157" s="243">
        <v>5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147</v>
      </c>
      <c r="AU157" s="249" t="s">
        <v>87</v>
      </c>
      <c r="AV157" s="12" t="s">
        <v>87</v>
      </c>
      <c r="AW157" s="12" t="s">
        <v>34</v>
      </c>
      <c r="AX157" s="12" t="s">
        <v>77</v>
      </c>
      <c r="AY157" s="249" t="s">
        <v>135</v>
      </c>
    </row>
    <row r="158" s="13" customFormat="1">
      <c r="B158" s="250"/>
      <c r="C158" s="251"/>
      <c r="D158" s="236" t="s">
        <v>147</v>
      </c>
      <c r="E158" s="252" t="s">
        <v>1</v>
      </c>
      <c r="F158" s="253" t="s">
        <v>155</v>
      </c>
      <c r="G158" s="251"/>
      <c r="H158" s="254">
        <v>5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AT158" s="260" t="s">
        <v>147</v>
      </c>
      <c r="AU158" s="260" t="s">
        <v>87</v>
      </c>
      <c r="AV158" s="13" t="s">
        <v>136</v>
      </c>
      <c r="AW158" s="13" t="s">
        <v>34</v>
      </c>
      <c r="AX158" s="13" t="s">
        <v>85</v>
      </c>
      <c r="AY158" s="260" t="s">
        <v>135</v>
      </c>
    </row>
    <row r="159" s="1" customFormat="1" ht="36" customHeight="1">
      <c r="B159" s="37"/>
      <c r="C159" s="223" t="s">
        <v>178</v>
      </c>
      <c r="D159" s="223" t="s">
        <v>138</v>
      </c>
      <c r="E159" s="224" t="s">
        <v>179</v>
      </c>
      <c r="F159" s="225" t="s">
        <v>180</v>
      </c>
      <c r="G159" s="226" t="s">
        <v>181</v>
      </c>
      <c r="H159" s="227">
        <v>1</v>
      </c>
      <c r="I159" s="228"/>
      <c r="J159" s="229">
        <f>ROUND(I159*H159,2)</f>
        <v>0</v>
      </c>
      <c r="K159" s="225" t="s">
        <v>1</v>
      </c>
      <c r="L159" s="42"/>
      <c r="M159" s="230" t="s">
        <v>1</v>
      </c>
      <c r="N159" s="231" t="s">
        <v>42</v>
      </c>
      <c r="O159" s="85"/>
      <c r="P159" s="232">
        <f>O159*H159</f>
        <v>0</v>
      </c>
      <c r="Q159" s="232">
        <v>0</v>
      </c>
      <c r="R159" s="232">
        <f>Q159*H159</f>
        <v>0</v>
      </c>
      <c r="S159" s="232">
        <v>0</v>
      </c>
      <c r="T159" s="233">
        <f>S159*H159</f>
        <v>0</v>
      </c>
      <c r="AR159" s="234" t="s">
        <v>143</v>
      </c>
      <c r="AT159" s="234" t="s">
        <v>138</v>
      </c>
      <c r="AU159" s="234" t="s">
        <v>87</v>
      </c>
      <c r="AY159" s="16" t="s">
        <v>135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6" t="s">
        <v>85</v>
      </c>
      <c r="BK159" s="235">
        <f>ROUND(I159*H159,2)</f>
        <v>0</v>
      </c>
      <c r="BL159" s="16" t="s">
        <v>143</v>
      </c>
      <c r="BM159" s="234" t="s">
        <v>182</v>
      </c>
    </row>
    <row r="160" s="1" customFormat="1">
      <c r="B160" s="37"/>
      <c r="C160" s="38"/>
      <c r="D160" s="236" t="s">
        <v>145</v>
      </c>
      <c r="E160" s="38"/>
      <c r="F160" s="237" t="s">
        <v>180</v>
      </c>
      <c r="G160" s="38"/>
      <c r="H160" s="38"/>
      <c r="I160" s="138"/>
      <c r="J160" s="38"/>
      <c r="K160" s="38"/>
      <c r="L160" s="42"/>
      <c r="M160" s="238"/>
      <c r="N160" s="85"/>
      <c r="O160" s="85"/>
      <c r="P160" s="85"/>
      <c r="Q160" s="85"/>
      <c r="R160" s="85"/>
      <c r="S160" s="85"/>
      <c r="T160" s="86"/>
      <c r="AT160" s="16" t="s">
        <v>145</v>
      </c>
      <c r="AU160" s="16" t="s">
        <v>87</v>
      </c>
    </row>
    <row r="161" s="1" customFormat="1" ht="36" customHeight="1">
      <c r="B161" s="37"/>
      <c r="C161" s="223" t="s">
        <v>183</v>
      </c>
      <c r="D161" s="223" t="s">
        <v>138</v>
      </c>
      <c r="E161" s="224" t="s">
        <v>184</v>
      </c>
      <c r="F161" s="225" t="s">
        <v>185</v>
      </c>
      <c r="G161" s="226" t="s">
        <v>181</v>
      </c>
      <c r="H161" s="227">
        <v>1</v>
      </c>
      <c r="I161" s="228"/>
      <c r="J161" s="229">
        <f>ROUND(I161*H161,2)</f>
        <v>0</v>
      </c>
      <c r="K161" s="225" t="s">
        <v>1</v>
      </c>
      <c r="L161" s="42"/>
      <c r="M161" s="230" t="s">
        <v>1</v>
      </c>
      <c r="N161" s="231" t="s">
        <v>42</v>
      </c>
      <c r="O161" s="85"/>
      <c r="P161" s="232">
        <f>O161*H161</f>
        <v>0</v>
      </c>
      <c r="Q161" s="232">
        <v>0</v>
      </c>
      <c r="R161" s="232">
        <f>Q161*H161</f>
        <v>0</v>
      </c>
      <c r="S161" s="232">
        <v>0</v>
      </c>
      <c r="T161" s="233">
        <f>S161*H161</f>
        <v>0</v>
      </c>
      <c r="AR161" s="234" t="s">
        <v>143</v>
      </c>
      <c r="AT161" s="234" t="s">
        <v>138</v>
      </c>
      <c r="AU161" s="234" t="s">
        <v>87</v>
      </c>
      <c r="AY161" s="16" t="s">
        <v>135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6" t="s">
        <v>85</v>
      </c>
      <c r="BK161" s="235">
        <f>ROUND(I161*H161,2)</f>
        <v>0</v>
      </c>
      <c r="BL161" s="16" t="s">
        <v>143</v>
      </c>
      <c r="BM161" s="234" t="s">
        <v>186</v>
      </c>
    </row>
    <row r="162" s="1" customFormat="1">
      <c r="B162" s="37"/>
      <c r="C162" s="38"/>
      <c r="D162" s="236" t="s">
        <v>145</v>
      </c>
      <c r="E162" s="38"/>
      <c r="F162" s="237" t="s">
        <v>185</v>
      </c>
      <c r="G162" s="38"/>
      <c r="H162" s="38"/>
      <c r="I162" s="138"/>
      <c r="J162" s="38"/>
      <c r="K162" s="38"/>
      <c r="L162" s="42"/>
      <c r="M162" s="238"/>
      <c r="N162" s="85"/>
      <c r="O162" s="85"/>
      <c r="P162" s="85"/>
      <c r="Q162" s="85"/>
      <c r="R162" s="85"/>
      <c r="S162" s="85"/>
      <c r="T162" s="86"/>
      <c r="AT162" s="16" t="s">
        <v>145</v>
      </c>
      <c r="AU162" s="16" t="s">
        <v>87</v>
      </c>
    </row>
    <row r="163" s="1" customFormat="1" ht="24" customHeight="1">
      <c r="B163" s="37"/>
      <c r="C163" s="223" t="s">
        <v>187</v>
      </c>
      <c r="D163" s="223" t="s">
        <v>138</v>
      </c>
      <c r="E163" s="224" t="s">
        <v>188</v>
      </c>
      <c r="F163" s="225" t="s">
        <v>189</v>
      </c>
      <c r="G163" s="226" t="s">
        <v>181</v>
      </c>
      <c r="H163" s="227">
        <v>1</v>
      </c>
      <c r="I163" s="228"/>
      <c r="J163" s="229">
        <f>ROUND(I163*H163,2)</f>
        <v>0</v>
      </c>
      <c r="K163" s="225" t="s">
        <v>1</v>
      </c>
      <c r="L163" s="42"/>
      <c r="M163" s="230" t="s">
        <v>1</v>
      </c>
      <c r="N163" s="231" t="s">
        <v>42</v>
      </c>
      <c r="O163" s="85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AR163" s="234" t="s">
        <v>143</v>
      </c>
      <c r="AT163" s="234" t="s">
        <v>138</v>
      </c>
      <c r="AU163" s="234" t="s">
        <v>87</v>
      </c>
      <c r="AY163" s="16" t="s">
        <v>135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6" t="s">
        <v>85</v>
      </c>
      <c r="BK163" s="235">
        <f>ROUND(I163*H163,2)</f>
        <v>0</v>
      </c>
      <c r="BL163" s="16" t="s">
        <v>143</v>
      </c>
      <c r="BM163" s="234" t="s">
        <v>190</v>
      </c>
    </row>
    <row r="164" s="1" customFormat="1">
      <c r="B164" s="37"/>
      <c r="C164" s="38"/>
      <c r="D164" s="236" t="s">
        <v>145</v>
      </c>
      <c r="E164" s="38"/>
      <c r="F164" s="237" t="s">
        <v>189</v>
      </c>
      <c r="G164" s="38"/>
      <c r="H164" s="38"/>
      <c r="I164" s="138"/>
      <c r="J164" s="38"/>
      <c r="K164" s="38"/>
      <c r="L164" s="42"/>
      <c r="M164" s="238"/>
      <c r="N164" s="85"/>
      <c r="O164" s="85"/>
      <c r="P164" s="85"/>
      <c r="Q164" s="85"/>
      <c r="R164" s="85"/>
      <c r="S164" s="85"/>
      <c r="T164" s="86"/>
      <c r="AT164" s="16" t="s">
        <v>145</v>
      </c>
      <c r="AU164" s="16" t="s">
        <v>87</v>
      </c>
    </row>
    <row r="165" s="1" customFormat="1" ht="60" customHeight="1">
      <c r="B165" s="37"/>
      <c r="C165" s="223" t="s">
        <v>191</v>
      </c>
      <c r="D165" s="223" t="s">
        <v>138</v>
      </c>
      <c r="E165" s="224" t="s">
        <v>192</v>
      </c>
      <c r="F165" s="225" t="s">
        <v>193</v>
      </c>
      <c r="G165" s="226" t="s">
        <v>181</v>
      </c>
      <c r="H165" s="227">
        <v>2</v>
      </c>
      <c r="I165" s="228"/>
      <c r="J165" s="229">
        <f>ROUND(I165*H165,2)</f>
        <v>0</v>
      </c>
      <c r="K165" s="225" t="s">
        <v>1</v>
      </c>
      <c r="L165" s="42"/>
      <c r="M165" s="230" t="s">
        <v>1</v>
      </c>
      <c r="N165" s="231" t="s">
        <v>42</v>
      </c>
      <c r="O165" s="85"/>
      <c r="P165" s="232">
        <f>O165*H165</f>
        <v>0</v>
      </c>
      <c r="Q165" s="232">
        <v>0</v>
      </c>
      <c r="R165" s="232">
        <f>Q165*H165</f>
        <v>0</v>
      </c>
      <c r="S165" s="232">
        <v>0</v>
      </c>
      <c r="T165" s="233">
        <f>S165*H165</f>
        <v>0</v>
      </c>
      <c r="AR165" s="234" t="s">
        <v>143</v>
      </c>
      <c r="AT165" s="234" t="s">
        <v>138</v>
      </c>
      <c r="AU165" s="234" t="s">
        <v>87</v>
      </c>
      <c r="AY165" s="16" t="s">
        <v>135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6" t="s">
        <v>85</v>
      </c>
      <c r="BK165" s="235">
        <f>ROUND(I165*H165,2)</f>
        <v>0</v>
      </c>
      <c r="BL165" s="16" t="s">
        <v>143</v>
      </c>
      <c r="BM165" s="234" t="s">
        <v>194</v>
      </c>
    </row>
    <row r="166" s="1" customFormat="1">
      <c r="B166" s="37"/>
      <c r="C166" s="38"/>
      <c r="D166" s="236" t="s">
        <v>145</v>
      </c>
      <c r="E166" s="38"/>
      <c r="F166" s="237" t="s">
        <v>193</v>
      </c>
      <c r="G166" s="38"/>
      <c r="H166" s="38"/>
      <c r="I166" s="138"/>
      <c r="J166" s="38"/>
      <c r="K166" s="38"/>
      <c r="L166" s="42"/>
      <c r="M166" s="238"/>
      <c r="N166" s="85"/>
      <c r="O166" s="85"/>
      <c r="P166" s="85"/>
      <c r="Q166" s="85"/>
      <c r="R166" s="85"/>
      <c r="S166" s="85"/>
      <c r="T166" s="86"/>
      <c r="AT166" s="16" t="s">
        <v>145</v>
      </c>
      <c r="AU166" s="16" t="s">
        <v>87</v>
      </c>
    </row>
    <row r="167" s="1" customFormat="1" ht="60" customHeight="1">
      <c r="B167" s="37"/>
      <c r="C167" s="223" t="s">
        <v>195</v>
      </c>
      <c r="D167" s="223" t="s">
        <v>138</v>
      </c>
      <c r="E167" s="224" t="s">
        <v>196</v>
      </c>
      <c r="F167" s="225" t="s">
        <v>197</v>
      </c>
      <c r="G167" s="226" t="s">
        <v>181</v>
      </c>
      <c r="H167" s="227">
        <v>2</v>
      </c>
      <c r="I167" s="228"/>
      <c r="J167" s="229">
        <f>ROUND(I167*H167,2)</f>
        <v>0</v>
      </c>
      <c r="K167" s="225" t="s">
        <v>1</v>
      </c>
      <c r="L167" s="42"/>
      <c r="M167" s="230" t="s">
        <v>1</v>
      </c>
      <c r="N167" s="231" t="s">
        <v>42</v>
      </c>
      <c r="O167" s="85"/>
      <c r="P167" s="232">
        <f>O167*H167</f>
        <v>0</v>
      </c>
      <c r="Q167" s="232">
        <v>0</v>
      </c>
      <c r="R167" s="232">
        <f>Q167*H167</f>
        <v>0</v>
      </c>
      <c r="S167" s="232">
        <v>0</v>
      </c>
      <c r="T167" s="233">
        <f>S167*H167</f>
        <v>0</v>
      </c>
      <c r="AR167" s="234" t="s">
        <v>143</v>
      </c>
      <c r="AT167" s="234" t="s">
        <v>138</v>
      </c>
      <c r="AU167" s="234" t="s">
        <v>87</v>
      </c>
      <c r="AY167" s="16" t="s">
        <v>135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6" t="s">
        <v>85</v>
      </c>
      <c r="BK167" s="235">
        <f>ROUND(I167*H167,2)</f>
        <v>0</v>
      </c>
      <c r="BL167" s="16" t="s">
        <v>143</v>
      </c>
      <c r="BM167" s="234" t="s">
        <v>198</v>
      </c>
    </row>
    <row r="168" s="1" customFormat="1">
      <c r="B168" s="37"/>
      <c r="C168" s="38"/>
      <c r="D168" s="236" t="s">
        <v>145</v>
      </c>
      <c r="E168" s="38"/>
      <c r="F168" s="237" t="s">
        <v>197</v>
      </c>
      <c r="G168" s="38"/>
      <c r="H168" s="38"/>
      <c r="I168" s="138"/>
      <c r="J168" s="38"/>
      <c r="K168" s="38"/>
      <c r="L168" s="42"/>
      <c r="M168" s="238"/>
      <c r="N168" s="85"/>
      <c r="O168" s="85"/>
      <c r="P168" s="85"/>
      <c r="Q168" s="85"/>
      <c r="R168" s="85"/>
      <c r="S168" s="85"/>
      <c r="T168" s="86"/>
      <c r="AT168" s="16" t="s">
        <v>145</v>
      </c>
      <c r="AU168" s="16" t="s">
        <v>87</v>
      </c>
    </row>
    <row r="169" s="1" customFormat="1" ht="48" customHeight="1">
      <c r="B169" s="37"/>
      <c r="C169" s="223" t="s">
        <v>199</v>
      </c>
      <c r="D169" s="223" t="s">
        <v>138</v>
      </c>
      <c r="E169" s="224" t="s">
        <v>200</v>
      </c>
      <c r="F169" s="225" t="s">
        <v>201</v>
      </c>
      <c r="G169" s="226" t="s">
        <v>181</v>
      </c>
      <c r="H169" s="227">
        <v>1</v>
      </c>
      <c r="I169" s="228"/>
      <c r="J169" s="229">
        <f>ROUND(I169*H169,2)</f>
        <v>0</v>
      </c>
      <c r="K169" s="225" t="s">
        <v>1</v>
      </c>
      <c r="L169" s="42"/>
      <c r="M169" s="230" t="s">
        <v>1</v>
      </c>
      <c r="N169" s="231" t="s">
        <v>42</v>
      </c>
      <c r="O169" s="85"/>
      <c r="P169" s="232">
        <f>O169*H169</f>
        <v>0</v>
      </c>
      <c r="Q169" s="232">
        <v>0</v>
      </c>
      <c r="R169" s="232">
        <f>Q169*H169</f>
        <v>0</v>
      </c>
      <c r="S169" s="232">
        <v>0</v>
      </c>
      <c r="T169" s="233">
        <f>S169*H169</f>
        <v>0</v>
      </c>
      <c r="AR169" s="234" t="s">
        <v>143</v>
      </c>
      <c r="AT169" s="234" t="s">
        <v>138</v>
      </c>
      <c r="AU169" s="234" t="s">
        <v>87</v>
      </c>
      <c r="AY169" s="16" t="s">
        <v>135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6" t="s">
        <v>85</v>
      </c>
      <c r="BK169" s="235">
        <f>ROUND(I169*H169,2)</f>
        <v>0</v>
      </c>
      <c r="BL169" s="16" t="s">
        <v>143</v>
      </c>
      <c r="BM169" s="234" t="s">
        <v>202</v>
      </c>
    </row>
    <row r="170" s="1" customFormat="1">
      <c r="B170" s="37"/>
      <c r="C170" s="38"/>
      <c r="D170" s="236" t="s">
        <v>145</v>
      </c>
      <c r="E170" s="38"/>
      <c r="F170" s="237" t="s">
        <v>197</v>
      </c>
      <c r="G170" s="38"/>
      <c r="H170" s="38"/>
      <c r="I170" s="138"/>
      <c r="J170" s="38"/>
      <c r="K170" s="38"/>
      <c r="L170" s="42"/>
      <c r="M170" s="238"/>
      <c r="N170" s="85"/>
      <c r="O170" s="85"/>
      <c r="P170" s="85"/>
      <c r="Q170" s="85"/>
      <c r="R170" s="85"/>
      <c r="S170" s="85"/>
      <c r="T170" s="86"/>
      <c r="AT170" s="16" t="s">
        <v>145</v>
      </c>
      <c r="AU170" s="16" t="s">
        <v>87</v>
      </c>
    </row>
    <row r="171" s="1" customFormat="1" ht="24" customHeight="1">
      <c r="B171" s="37"/>
      <c r="C171" s="223" t="s">
        <v>203</v>
      </c>
      <c r="D171" s="223" t="s">
        <v>138</v>
      </c>
      <c r="E171" s="224" t="s">
        <v>204</v>
      </c>
      <c r="F171" s="225" t="s">
        <v>205</v>
      </c>
      <c r="G171" s="226" t="s">
        <v>181</v>
      </c>
      <c r="H171" s="227">
        <v>1</v>
      </c>
      <c r="I171" s="228"/>
      <c r="J171" s="229">
        <f>ROUND(I171*H171,2)</f>
        <v>0</v>
      </c>
      <c r="K171" s="225" t="s">
        <v>1</v>
      </c>
      <c r="L171" s="42"/>
      <c r="M171" s="230" t="s">
        <v>1</v>
      </c>
      <c r="N171" s="231" t="s">
        <v>42</v>
      </c>
      <c r="O171" s="85"/>
      <c r="P171" s="232">
        <f>O171*H171</f>
        <v>0</v>
      </c>
      <c r="Q171" s="232">
        <v>0</v>
      </c>
      <c r="R171" s="232">
        <f>Q171*H171</f>
        <v>0</v>
      </c>
      <c r="S171" s="232">
        <v>0</v>
      </c>
      <c r="T171" s="233">
        <f>S171*H171</f>
        <v>0</v>
      </c>
      <c r="AR171" s="234" t="s">
        <v>143</v>
      </c>
      <c r="AT171" s="234" t="s">
        <v>138</v>
      </c>
      <c r="AU171" s="234" t="s">
        <v>87</v>
      </c>
      <c r="AY171" s="16" t="s">
        <v>135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6" t="s">
        <v>85</v>
      </c>
      <c r="BK171" s="235">
        <f>ROUND(I171*H171,2)</f>
        <v>0</v>
      </c>
      <c r="BL171" s="16" t="s">
        <v>143</v>
      </c>
      <c r="BM171" s="234" t="s">
        <v>206</v>
      </c>
    </row>
    <row r="172" s="1" customFormat="1">
      <c r="B172" s="37"/>
      <c r="C172" s="38"/>
      <c r="D172" s="236" t="s">
        <v>145</v>
      </c>
      <c r="E172" s="38"/>
      <c r="F172" s="237" t="s">
        <v>205</v>
      </c>
      <c r="G172" s="38"/>
      <c r="H172" s="38"/>
      <c r="I172" s="138"/>
      <c r="J172" s="38"/>
      <c r="K172" s="38"/>
      <c r="L172" s="42"/>
      <c r="M172" s="238"/>
      <c r="N172" s="85"/>
      <c r="O172" s="85"/>
      <c r="P172" s="85"/>
      <c r="Q172" s="85"/>
      <c r="R172" s="85"/>
      <c r="S172" s="85"/>
      <c r="T172" s="86"/>
      <c r="AT172" s="16" t="s">
        <v>145</v>
      </c>
      <c r="AU172" s="16" t="s">
        <v>87</v>
      </c>
    </row>
    <row r="173" s="1" customFormat="1" ht="24" customHeight="1">
      <c r="B173" s="37"/>
      <c r="C173" s="223" t="s">
        <v>207</v>
      </c>
      <c r="D173" s="223" t="s">
        <v>138</v>
      </c>
      <c r="E173" s="224" t="s">
        <v>208</v>
      </c>
      <c r="F173" s="225" t="s">
        <v>209</v>
      </c>
      <c r="G173" s="226" t="s">
        <v>181</v>
      </c>
      <c r="H173" s="227">
        <v>2</v>
      </c>
      <c r="I173" s="228"/>
      <c r="J173" s="229">
        <f>ROUND(I173*H173,2)</f>
        <v>0</v>
      </c>
      <c r="K173" s="225" t="s">
        <v>1</v>
      </c>
      <c r="L173" s="42"/>
      <c r="M173" s="230" t="s">
        <v>1</v>
      </c>
      <c r="N173" s="231" t="s">
        <v>42</v>
      </c>
      <c r="O173" s="85"/>
      <c r="P173" s="232">
        <f>O173*H173</f>
        <v>0</v>
      </c>
      <c r="Q173" s="232">
        <v>0</v>
      </c>
      <c r="R173" s="232">
        <f>Q173*H173</f>
        <v>0</v>
      </c>
      <c r="S173" s="232">
        <v>0</v>
      </c>
      <c r="T173" s="233">
        <f>S173*H173</f>
        <v>0</v>
      </c>
      <c r="AR173" s="234" t="s">
        <v>143</v>
      </c>
      <c r="AT173" s="234" t="s">
        <v>138</v>
      </c>
      <c r="AU173" s="234" t="s">
        <v>87</v>
      </c>
      <c r="AY173" s="16" t="s">
        <v>135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6" t="s">
        <v>85</v>
      </c>
      <c r="BK173" s="235">
        <f>ROUND(I173*H173,2)</f>
        <v>0</v>
      </c>
      <c r="BL173" s="16" t="s">
        <v>143</v>
      </c>
      <c r="BM173" s="234" t="s">
        <v>210</v>
      </c>
    </row>
    <row r="174" s="1" customFormat="1">
      <c r="B174" s="37"/>
      <c r="C174" s="38"/>
      <c r="D174" s="236" t="s">
        <v>145</v>
      </c>
      <c r="E174" s="38"/>
      <c r="F174" s="237" t="s">
        <v>209</v>
      </c>
      <c r="G174" s="38"/>
      <c r="H174" s="38"/>
      <c r="I174" s="138"/>
      <c r="J174" s="38"/>
      <c r="K174" s="38"/>
      <c r="L174" s="42"/>
      <c r="M174" s="238"/>
      <c r="N174" s="85"/>
      <c r="O174" s="85"/>
      <c r="P174" s="85"/>
      <c r="Q174" s="85"/>
      <c r="R174" s="85"/>
      <c r="S174" s="85"/>
      <c r="T174" s="86"/>
      <c r="AT174" s="16" t="s">
        <v>145</v>
      </c>
      <c r="AU174" s="16" t="s">
        <v>87</v>
      </c>
    </row>
    <row r="175" s="11" customFormat="1" ht="22.8" customHeight="1">
      <c r="B175" s="207"/>
      <c r="C175" s="208"/>
      <c r="D175" s="209" t="s">
        <v>76</v>
      </c>
      <c r="E175" s="221" t="s">
        <v>187</v>
      </c>
      <c r="F175" s="221" t="s">
        <v>211</v>
      </c>
      <c r="G175" s="208"/>
      <c r="H175" s="208"/>
      <c r="I175" s="211"/>
      <c r="J175" s="222">
        <f>BK175</f>
        <v>0</v>
      </c>
      <c r="K175" s="208"/>
      <c r="L175" s="213"/>
      <c r="M175" s="214"/>
      <c r="N175" s="215"/>
      <c r="O175" s="215"/>
      <c r="P175" s="216">
        <f>SUM(P176:P198)</f>
        <v>0</v>
      </c>
      <c r="Q175" s="215"/>
      <c r="R175" s="216">
        <f>SUM(R176:R198)</f>
        <v>0.0025999999999999999</v>
      </c>
      <c r="S175" s="215"/>
      <c r="T175" s="217">
        <f>SUM(T176:T198)</f>
        <v>0.69199999999999995</v>
      </c>
      <c r="AR175" s="218" t="s">
        <v>85</v>
      </c>
      <c r="AT175" s="219" t="s">
        <v>76</v>
      </c>
      <c r="AU175" s="219" t="s">
        <v>85</v>
      </c>
      <c r="AY175" s="218" t="s">
        <v>135</v>
      </c>
      <c r="BK175" s="220">
        <f>SUM(BK176:BK198)</f>
        <v>0</v>
      </c>
    </row>
    <row r="176" s="1" customFormat="1" ht="24" customHeight="1">
      <c r="B176" s="37"/>
      <c r="C176" s="223" t="s">
        <v>8</v>
      </c>
      <c r="D176" s="223" t="s">
        <v>138</v>
      </c>
      <c r="E176" s="224" t="s">
        <v>212</v>
      </c>
      <c r="F176" s="225" t="s">
        <v>213</v>
      </c>
      <c r="G176" s="226" t="s">
        <v>158</v>
      </c>
      <c r="H176" s="227">
        <v>38</v>
      </c>
      <c r="I176" s="228"/>
      <c r="J176" s="229">
        <f>ROUND(I176*H176,2)</f>
        <v>0</v>
      </c>
      <c r="K176" s="225" t="s">
        <v>142</v>
      </c>
      <c r="L176" s="42"/>
      <c r="M176" s="230" t="s">
        <v>1</v>
      </c>
      <c r="N176" s="231" t="s">
        <v>42</v>
      </c>
      <c r="O176" s="85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AR176" s="234" t="s">
        <v>143</v>
      </c>
      <c r="AT176" s="234" t="s">
        <v>138</v>
      </c>
      <c r="AU176" s="234" t="s">
        <v>87</v>
      </c>
      <c r="AY176" s="16" t="s">
        <v>135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85</v>
      </c>
      <c r="BK176" s="235">
        <f>ROUND(I176*H176,2)</f>
        <v>0</v>
      </c>
      <c r="BL176" s="16" t="s">
        <v>143</v>
      </c>
      <c r="BM176" s="234" t="s">
        <v>214</v>
      </c>
    </row>
    <row r="177" s="1" customFormat="1">
      <c r="B177" s="37"/>
      <c r="C177" s="38"/>
      <c r="D177" s="236" t="s">
        <v>145</v>
      </c>
      <c r="E177" s="38"/>
      <c r="F177" s="237" t="s">
        <v>215</v>
      </c>
      <c r="G177" s="38"/>
      <c r="H177" s="38"/>
      <c r="I177" s="138"/>
      <c r="J177" s="38"/>
      <c r="K177" s="38"/>
      <c r="L177" s="42"/>
      <c r="M177" s="238"/>
      <c r="N177" s="85"/>
      <c r="O177" s="85"/>
      <c r="P177" s="85"/>
      <c r="Q177" s="85"/>
      <c r="R177" s="85"/>
      <c r="S177" s="85"/>
      <c r="T177" s="86"/>
      <c r="AT177" s="16" t="s">
        <v>145</v>
      </c>
      <c r="AU177" s="16" t="s">
        <v>87</v>
      </c>
    </row>
    <row r="178" s="12" customFormat="1">
      <c r="B178" s="239"/>
      <c r="C178" s="240"/>
      <c r="D178" s="236" t="s">
        <v>147</v>
      </c>
      <c r="E178" s="241" t="s">
        <v>1</v>
      </c>
      <c r="F178" s="242" t="s">
        <v>216</v>
      </c>
      <c r="G178" s="240"/>
      <c r="H178" s="243">
        <v>38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AT178" s="249" t="s">
        <v>147</v>
      </c>
      <c r="AU178" s="249" t="s">
        <v>87</v>
      </c>
      <c r="AV178" s="12" t="s">
        <v>87</v>
      </c>
      <c r="AW178" s="12" t="s">
        <v>34</v>
      </c>
      <c r="AX178" s="12" t="s">
        <v>77</v>
      </c>
      <c r="AY178" s="249" t="s">
        <v>135</v>
      </c>
    </row>
    <row r="179" s="13" customFormat="1">
      <c r="B179" s="250"/>
      <c r="C179" s="251"/>
      <c r="D179" s="236" t="s">
        <v>147</v>
      </c>
      <c r="E179" s="252" t="s">
        <v>1</v>
      </c>
      <c r="F179" s="253" t="s">
        <v>155</v>
      </c>
      <c r="G179" s="251"/>
      <c r="H179" s="254">
        <v>38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AT179" s="260" t="s">
        <v>147</v>
      </c>
      <c r="AU179" s="260" t="s">
        <v>87</v>
      </c>
      <c r="AV179" s="13" t="s">
        <v>136</v>
      </c>
      <c r="AW179" s="13" t="s">
        <v>34</v>
      </c>
      <c r="AX179" s="13" t="s">
        <v>85</v>
      </c>
      <c r="AY179" s="260" t="s">
        <v>135</v>
      </c>
    </row>
    <row r="180" s="1" customFormat="1" ht="24" customHeight="1">
      <c r="B180" s="37"/>
      <c r="C180" s="223" t="s">
        <v>217</v>
      </c>
      <c r="D180" s="223" t="s">
        <v>138</v>
      </c>
      <c r="E180" s="224" t="s">
        <v>218</v>
      </c>
      <c r="F180" s="225" t="s">
        <v>219</v>
      </c>
      <c r="G180" s="226" t="s">
        <v>158</v>
      </c>
      <c r="H180" s="227">
        <v>760</v>
      </c>
      <c r="I180" s="228"/>
      <c r="J180" s="229">
        <f>ROUND(I180*H180,2)</f>
        <v>0</v>
      </c>
      <c r="K180" s="225" t="s">
        <v>142</v>
      </c>
      <c r="L180" s="42"/>
      <c r="M180" s="230" t="s">
        <v>1</v>
      </c>
      <c r="N180" s="231" t="s">
        <v>42</v>
      </c>
      <c r="O180" s="85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AR180" s="234" t="s">
        <v>143</v>
      </c>
      <c r="AT180" s="234" t="s">
        <v>138</v>
      </c>
      <c r="AU180" s="234" t="s">
        <v>87</v>
      </c>
      <c r="AY180" s="16" t="s">
        <v>135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6" t="s">
        <v>85</v>
      </c>
      <c r="BK180" s="235">
        <f>ROUND(I180*H180,2)</f>
        <v>0</v>
      </c>
      <c r="BL180" s="16" t="s">
        <v>143</v>
      </c>
      <c r="BM180" s="234" t="s">
        <v>220</v>
      </c>
    </row>
    <row r="181" s="1" customFormat="1">
      <c r="B181" s="37"/>
      <c r="C181" s="38"/>
      <c r="D181" s="236" t="s">
        <v>145</v>
      </c>
      <c r="E181" s="38"/>
      <c r="F181" s="237" t="s">
        <v>221</v>
      </c>
      <c r="G181" s="38"/>
      <c r="H181" s="38"/>
      <c r="I181" s="138"/>
      <c r="J181" s="38"/>
      <c r="K181" s="38"/>
      <c r="L181" s="42"/>
      <c r="M181" s="238"/>
      <c r="N181" s="85"/>
      <c r="O181" s="85"/>
      <c r="P181" s="85"/>
      <c r="Q181" s="85"/>
      <c r="R181" s="85"/>
      <c r="S181" s="85"/>
      <c r="T181" s="86"/>
      <c r="AT181" s="16" t="s">
        <v>145</v>
      </c>
      <c r="AU181" s="16" t="s">
        <v>87</v>
      </c>
    </row>
    <row r="182" s="12" customFormat="1">
      <c r="B182" s="239"/>
      <c r="C182" s="240"/>
      <c r="D182" s="236" t="s">
        <v>147</v>
      </c>
      <c r="E182" s="241" t="s">
        <v>1</v>
      </c>
      <c r="F182" s="242" t="s">
        <v>222</v>
      </c>
      <c r="G182" s="240"/>
      <c r="H182" s="243">
        <v>760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AT182" s="249" t="s">
        <v>147</v>
      </c>
      <c r="AU182" s="249" t="s">
        <v>87</v>
      </c>
      <c r="AV182" s="12" t="s">
        <v>87</v>
      </c>
      <c r="AW182" s="12" t="s">
        <v>34</v>
      </c>
      <c r="AX182" s="12" t="s">
        <v>85</v>
      </c>
      <c r="AY182" s="249" t="s">
        <v>135</v>
      </c>
    </row>
    <row r="183" s="1" customFormat="1" ht="24" customHeight="1">
      <c r="B183" s="37"/>
      <c r="C183" s="223" t="s">
        <v>223</v>
      </c>
      <c r="D183" s="223" t="s">
        <v>138</v>
      </c>
      <c r="E183" s="224" t="s">
        <v>224</v>
      </c>
      <c r="F183" s="225" t="s">
        <v>225</v>
      </c>
      <c r="G183" s="226" t="s">
        <v>158</v>
      </c>
      <c r="H183" s="227">
        <v>38</v>
      </c>
      <c r="I183" s="228"/>
      <c r="J183" s="229">
        <f>ROUND(I183*H183,2)</f>
        <v>0</v>
      </c>
      <c r="K183" s="225" t="s">
        <v>142</v>
      </c>
      <c r="L183" s="42"/>
      <c r="M183" s="230" t="s">
        <v>1</v>
      </c>
      <c r="N183" s="231" t="s">
        <v>42</v>
      </c>
      <c r="O183" s="85"/>
      <c r="P183" s="232">
        <f>O183*H183</f>
        <v>0</v>
      </c>
      <c r="Q183" s="232">
        <v>0</v>
      </c>
      <c r="R183" s="232">
        <f>Q183*H183</f>
        <v>0</v>
      </c>
      <c r="S183" s="232">
        <v>0</v>
      </c>
      <c r="T183" s="233">
        <f>S183*H183</f>
        <v>0</v>
      </c>
      <c r="AR183" s="234" t="s">
        <v>143</v>
      </c>
      <c r="AT183" s="234" t="s">
        <v>138</v>
      </c>
      <c r="AU183" s="234" t="s">
        <v>87</v>
      </c>
      <c r="AY183" s="16" t="s">
        <v>135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6" t="s">
        <v>85</v>
      </c>
      <c r="BK183" s="235">
        <f>ROUND(I183*H183,2)</f>
        <v>0</v>
      </c>
      <c r="BL183" s="16" t="s">
        <v>143</v>
      </c>
      <c r="BM183" s="234" t="s">
        <v>226</v>
      </c>
    </row>
    <row r="184" s="1" customFormat="1">
      <c r="B184" s="37"/>
      <c r="C184" s="38"/>
      <c r="D184" s="236" t="s">
        <v>145</v>
      </c>
      <c r="E184" s="38"/>
      <c r="F184" s="237" t="s">
        <v>227</v>
      </c>
      <c r="G184" s="38"/>
      <c r="H184" s="38"/>
      <c r="I184" s="138"/>
      <c r="J184" s="38"/>
      <c r="K184" s="38"/>
      <c r="L184" s="42"/>
      <c r="M184" s="238"/>
      <c r="N184" s="85"/>
      <c r="O184" s="85"/>
      <c r="P184" s="85"/>
      <c r="Q184" s="85"/>
      <c r="R184" s="85"/>
      <c r="S184" s="85"/>
      <c r="T184" s="86"/>
      <c r="AT184" s="16" t="s">
        <v>145</v>
      </c>
      <c r="AU184" s="16" t="s">
        <v>87</v>
      </c>
    </row>
    <row r="185" s="1" customFormat="1" ht="24" customHeight="1">
      <c r="B185" s="37"/>
      <c r="C185" s="223" t="s">
        <v>228</v>
      </c>
      <c r="D185" s="223" t="s">
        <v>138</v>
      </c>
      <c r="E185" s="224" t="s">
        <v>229</v>
      </c>
      <c r="F185" s="225" t="s">
        <v>230</v>
      </c>
      <c r="G185" s="226" t="s">
        <v>231</v>
      </c>
      <c r="H185" s="227">
        <v>1</v>
      </c>
      <c r="I185" s="228"/>
      <c r="J185" s="229">
        <f>ROUND(I185*H185,2)</f>
        <v>0</v>
      </c>
      <c r="K185" s="225" t="s">
        <v>142</v>
      </c>
      <c r="L185" s="42"/>
      <c r="M185" s="230" t="s">
        <v>1</v>
      </c>
      <c r="N185" s="231" t="s">
        <v>42</v>
      </c>
      <c r="O185" s="85"/>
      <c r="P185" s="232">
        <f>O185*H185</f>
        <v>0</v>
      </c>
      <c r="Q185" s="232">
        <v>0</v>
      </c>
      <c r="R185" s="232">
        <f>Q185*H185</f>
        <v>0</v>
      </c>
      <c r="S185" s="232">
        <v>0</v>
      </c>
      <c r="T185" s="233">
        <f>S185*H185</f>
        <v>0</v>
      </c>
      <c r="AR185" s="234" t="s">
        <v>143</v>
      </c>
      <c r="AT185" s="234" t="s">
        <v>138</v>
      </c>
      <c r="AU185" s="234" t="s">
        <v>87</v>
      </c>
      <c r="AY185" s="16" t="s">
        <v>135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6" t="s">
        <v>85</v>
      </c>
      <c r="BK185" s="235">
        <f>ROUND(I185*H185,2)</f>
        <v>0</v>
      </c>
      <c r="BL185" s="16" t="s">
        <v>143</v>
      </c>
      <c r="BM185" s="234" t="s">
        <v>232</v>
      </c>
    </row>
    <row r="186" s="1" customFormat="1">
      <c r="B186" s="37"/>
      <c r="C186" s="38"/>
      <c r="D186" s="236" t="s">
        <v>145</v>
      </c>
      <c r="E186" s="38"/>
      <c r="F186" s="237" t="s">
        <v>233</v>
      </c>
      <c r="G186" s="38"/>
      <c r="H186" s="38"/>
      <c r="I186" s="138"/>
      <c r="J186" s="38"/>
      <c r="K186" s="38"/>
      <c r="L186" s="42"/>
      <c r="M186" s="238"/>
      <c r="N186" s="85"/>
      <c r="O186" s="85"/>
      <c r="P186" s="85"/>
      <c r="Q186" s="85"/>
      <c r="R186" s="85"/>
      <c r="S186" s="85"/>
      <c r="T186" s="86"/>
      <c r="AT186" s="16" t="s">
        <v>145</v>
      </c>
      <c r="AU186" s="16" t="s">
        <v>87</v>
      </c>
    </row>
    <row r="187" s="1" customFormat="1" ht="24" customHeight="1">
      <c r="B187" s="37"/>
      <c r="C187" s="223" t="s">
        <v>234</v>
      </c>
      <c r="D187" s="223" t="s">
        <v>138</v>
      </c>
      <c r="E187" s="224" t="s">
        <v>235</v>
      </c>
      <c r="F187" s="225" t="s">
        <v>236</v>
      </c>
      <c r="G187" s="226" t="s">
        <v>231</v>
      </c>
      <c r="H187" s="227">
        <v>25</v>
      </c>
      <c r="I187" s="228"/>
      <c r="J187" s="229">
        <f>ROUND(I187*H187,2)</f>
        <v>0</v>
      </c>
      <c r="K187" s="225" t="s">
        <v>142</v>
      </c>
      <c r="L187" s="42"/>
      <c r="M187" s="230" t="s">
        <v>1</v>
      </c>
      <c r="N187" s="231" t="s">
        <v>42</v>
      </c>
      <c r="O187" s="85"/>
      <c r="P187" s="232">
        <f>O187*H187</f>
        <v>0</v>
      </c>
      <c r="Q187" s="232">
        <v>0</v>
      </c>
      <c r="R187" s="232">
        <f>Q187*H187</f>
        <v>0</v>
      </c>
      <c r="S187" s="232">
        <v>0</v>
      </c>
      <c r="T187" s="233">
        <f>S187*H187</f>
        <v>0</v>
      </c>
      <c r="AR187" s="234" t="s">
        <v>143</v>
      </c>
      <c r="AT187" s="234" t="s">
        <v>138</v>
      </c>
      <c r="AU187" s="234" t="s">
        <v>87</v>
      </c>
      <c r="AY187" s="16" t="s">
        <v>135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6" t="s">
        <v>85</v>
      </c>
      <c r="BK187" s="235">
        <f>ROUND(I187*H187,2)</f>
        <v>0</v>
      </c>
      <c r="BL187" s="16" t="s">
        <v>143</v>
      </c>
      <c r="BM187" s="234" t="s">
        <v>237</v>
      </c>
    </row>
    <row r="188" s="1" customFormat="1">
      <c r="B188" s="37"/>
      <c r="C188" s="38"/>
      <c r="D188" s="236" t="s">
        <v>145</v>
      </c>
      <c r="E188" s="38"/>
      <c r="F188" s="237" t="s">
        <v>238</v>
      </c>
      <c r="G188" s="38"/>
      <c r="H188" s="38"/>
      <c r="I188" s="138"/>
      <c r="J188" s="38"/>
      <c r="K188" s="38"/>
      <c r="L188" s="42"/>
      <c r="M188" s="238"/>
      <c r="N188" s="85"/>
      <c r="O188" s="85"/>
      <c r="P188" s="85"/>
      <c r="Q188" s="85"/>
      <c r="R188" s="85"/>
      <c r="S188" s="85"/>
      <c r="T188" s="86"/>
      <c r="AT188" s="16" t="s">
        <v>145</v>
      </c>
      <c r="AU188" s="16" t="s">
        <v>87</v>
      </c>
    </row>
    <row r="189" s="1" customFormat="1" ht="24" customHeight="1">
      <c r="B189" s="37"/>
      <c r="C189" s="223" t="s">
        <v>239</v>
      </c>
      <c r="D189" s="223" t="s">
        <v>138</v>
      </c>
      <c r="E189" s="224" t="s">
        <v>240</v>
      </c>
      <c r="F189" s="225" t="s">
        <v>241</v>
      </c>
      <c r="G189" s="226" t="s">
        <v>231</v>
      </c>
      <c r="H189" s="227">
        <v>1</v>
      </c>
      <c r="I189" s="228"/>
      <c r="J189" s="229">
        <f>ROUND(I189*H189,2)</f>
        <v>0</v>
      </c>
      <c r="K189" s="225" t="s">
        <v>142</v>
      </c>
      <c r="L189" s="42"/>
      <c r="M189" s="230" t="s">
        <v>1</v>
      </c>
      <c r="N189" s="231" t="s">
        <v>42</v>
      </c>
      <c r="O189" s="85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AR189" s="234" t="s">
        <v>143</v>
      </c>
      <c r="AT189" s="234" t="s">
        <v>138</v>
      </c>
      <c r="AU189" s="234" t="s">
        <v>87</v>
      </c>
      <c r="AY189" s="16" t="s">
        <v>135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6" t="s">
        <v>85</v>
      </c>
      <c r="BK189" s="235">
        <f>ROUND(I189*H189,2)</f>
        <v>0</v>
      </c>
      <c r="BL189" s="16" t="s">
        <v>143</v>
      </c>
      <c r="BM189" s="234" t="s">
        <v>242</v>
      </c>
    </row>
    <row r="190" s="1" customFormat="1">
      <c r="B190" s="37"/>
      <c r="C190" s="38"/>
      <c r="D190" s="236" t="s">
        <v>145</v>
      </c>
      <c r="E190" s="38"/>
      <c r="F190" s="237" t="s">
        <v>243</v>
      </c>
      <c r="G190" s="38"/>
      <c r="H190" s="38"/>
      <c r="I190" s="138"/>
      <c r="J190" s="38"/>
      <c r="K190" s="38"/>
      <c r="L190" s="42"/>
      <c r="M190" s="238"/>
      <c r="N190" s="85"/>
      <c r="O190" s="85"/>
      <c r="P190" s="85"/>
      <c r="Q190" s="85"/>
      <c r="R190" s="85"/>
      <c r="S190" s="85"/>
      <c r="T190" s="86"/>
      <c r="AT190" s="16" t="s">
        <v>145</v>
      </c>
      <c r="AU190" s="16" t="s">
        <v>87</v>
      </c>
    </row>
    <row r="191" s="1" customFormat="1" ht="24" customHeight="1">
      <c r="B191" s="37"/>
      <c r="C191" s="223" t="s">
        <v>7</v>
      </c>
      <c r="D191" s="223" t="s">
        <v>138</v>
      </c>
      <c r="E191" s="224" t="s">
        <v>244</v>
      </c>
      <c r="F191" s="225" t="s">
        <v>245</v>
      </c>
      <c r="G191" s="226" t="s">
        <v>158</v>
      </c>
      <c r="H191" s="227">
        <v>20</v>
      </c>
      <c r="I191" s="228"/>
      <c r="J191" s="229">
        <f>ROUND(I191*H191,2)</f>
        <v>0</v>
      </c>
      <c r="K191" s="225" t="s">
        <v>142</v>
      </c>
      <c r="L191" s="42"/>
      <c r="M191" s="230" t="s">
        <v>1</v>
      </c>
      <c r="N191" s="231" t="s">
        <v>42</v>
      </c>
      <c r="O191" s="85"/>
      <c r="P191" s="232">
        <f>O191*H191</f>
        <v>0</v>
      </c>
      <c r="Q191" s="232">
        <v>0.00012999999999999999</v>
      </c>
      <c r="R191" s="232">
        <f>Q191*H191</f>
        <v>0.0025999999999999999</v>
      </c>
      <c r="S191" s="232">
        <v>0</v>
      </c>
      <c r="T191" s="233">
        <f>S191*H191</f>
        <v>0</v>
      </c>
      <c r="AR191" s="234" t="s">
        <v>143</v>
      </c>
      <c r="AT191" s="234" t="s">
        <v>138</v>
      </c>
      <c r="AU191" s="234" t="s">
        <v>87</v>
      </c>
      <c r="AY191" s="16" t="s">
        <v>135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85</v>
      </c>
      <c r="BK191" s="235">
        <f>ROUND(I191*H191,2)</f>
        <v>0</v>
      </c>
      <c r="BL191" s="16" t="s">
        <v>143</v>
      </c>
      <c r="BM191" s="234" t="s">
        <v>246</v>
      </c>
    </row>
    <row r="192" s="1" customFormat="1">
      <c r="B192" s="37"/>
      <c r="C192" s="38"/>
      <c r="D192" s="236" t="s">
        <v>145</v>
      </c>
      <c r="E192" s="38"/>
      <c r="F192" s="237" t="s">
        <v>247</v>
      </c>
      <c r="G192" s="38"/>
      <c r="H192" s="38"/>
      <c r="I192" s="138"/>
      <c r="J192" s="38"/>
      <c r="K192" s="38"/>
      <c r="L192" s="42"/>
      <c r="M192" s="238"/>
      <c r="N192" s="85"/>
      <c r="O192" s="85"/>
      <c r="P192" s="85"/>
      <c r="Q192" s="85"/>
      <c r="R192" s="85"/>
      <c r="S192" s="85"/>
      <c r="T192" s="86"/>
      <c r="AT192" s="16" t="s">
        <v>145</v>
      </c>
      <c r="AU192" s="16" t="s">
        <v>87</v>
      </c>
    </row>
    <row r="193" s="1" customFormat="1" ht="24" customHeight="1">
      <c r="B193" s="37"/>
      <c r="C193" s="223" t="s">
        <v>248</v>
      </c>
      <c r="D193" s="223" t="s">
        <v>138</v>
      </c>
      <c r="E193" s="224" t="s">
        <v>249</v>
      </c>
      <c r="F193" s="225" t="s">
        <v>250</v>
      </c>
      <c r="G193" s="226" t="s">
        <v>141</v>
      </c>
      <c r="H193" s="227">
        <v>0.34799999999999998</v>
      </c>
      <c r="I193" s="228"/>
      <c r="J193" s="229">
        <f>ROUND(I193*H193,2)</f>
        <v>0</v>
      </c>
      <c r="K193" s="225" t="s">
        <v>142</v>
      </c>
      <c r="L193" s="42"/>
      <c r="M193" s="230" t="s">
        <v>1</v>
      </c>
      <c r="N193" s="231" t="s">
        <v>42</v>
      </c>
      <c r="O193" s="85"/>
      <c r="P193" s="232">
        <f>O193*H193</f>
        <v>0</v>
      </c>
      <c r="Q193" s="232">
        <v>0</v>
      </c>
      <c r="R193" s="232">
        <f>Q193*H193</f>
        <v>0</v>
      </c>
      <c r="S193" s="232">
        <v>1.8</v>
      </c>
      <c r="T193" s="233">
        <f>S193*H193</f>
        <v>0.62639999999999996</v>
      </c>
      <c r="AR193" s="234" t="s">
        <v>143</v>
      </c>
      <c r="AT193" s="234" t="s">
        <v>138</v>
      </c>
      <c r="AU193" s="234" t="s">
        <v>87</v>
      </c>
      <c r="AY193" s="16" t="s">
        <v>135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6" t="s">
        <v>85</v>
      </c>
      <c r="BK193" s="235">
        <f>ROUND(I193*H193,2)</f>
        <v>0</v>
      </c>
      <c r="BL193" s="16" t="s">
        <v>143</v>
      </c>
      <c r="BM193" s="234" t="s">
        <v>251</v>
      </c>
    </row>
    <row r="194" s="1" customFormat="1">
      <c r="B194" s="37"/>
      <c r="C194" s="38"/>
      <c r="D194" s="236" t="s">
        <v>145</v>
      </c>
      <c r="E194" s="38"/>
      <c r="F194" s="237" t="s">
        <v>252</v>
      </c>
      <c r="G194" s="38"/>
      <c r="H194" s="38"/>
      <c r="I194" s="138"/>
      <c r="J194" s="38"/>
      <c r="K194" s="38"/>
      <c r="L194" s="42"/>
      <c r="M194" s="238"/>
      <c r="N194" s="85"/>
      <c r="O194" s="85"/>
      <c r="P194" s="85"/>
      <c r="Q194" s="85"/>
      <c r="R194" s="85"/>
      <c r="S194" s="85"/>
      <c r="T194" s="86"/>
      <c r="AT194" s="16" t="s">
        <v>145</v>
      </c>
      <c r="AU194" s="16" t="s">
        <v>87</v>
      </c>
    </row>
    <row r="195" s="12" customFormat="1">
      <c r="B195" s="239"/>
      <c r="C195" s="240"/>
      <c r="D195" s="236" t="s">
        <v>147</v>
      </c>
      <c r="E195" s="241" t="s">
        <v>1</v>
      </c>
      <c r="F195" s="242" t="s">
        <v>253</v>
      </c>
      <c r="G195" s="240"/>
      <c r="H195" s="243">
        <v>0.34799999999999998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AT195" s="249" t="s">
        <v>147</v>
      </c>
      <c r="AU195" s="249" t="s">
        <v>87</v>
      </c>
      <c r="AV195" s="12" t="s">
        <v>87</v>
      </c>
      <c r="AW195" s="12" t="s">
        <v>34</v>
      </c>
      <c r="AX195" s="12" t="s">
        <v>77</v>
      </c>
      <c r="AY195" s="249" t="s">
        <v>135</v>
      </c>
    </row>
    <row r="196" s="13" customFormat="1">
      <c r="B196" s="250"/>
      <c r="C196" s="251"/>
      <c r="D196" s="236" t="s">
        <v>147</v>
      </c>
      <c r="E196" s="252" t="s">
        <v>1</v>
      </c>
      <c r="F196" s="253" t="s">
        <v>155</v>
      </c>
      <c r="G196" s="251"/>
      <c r="H196" s="254">
        <v>0.34799999999999998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AT196" s="260" t="s">
        <v>147</v>
      </c>
      <c r="AU196" s="260" t="s">
        <v>87</v>
      </c>
      <c r="AV196" s="13" t="s">
        <v>136</v>
      </c>
      <c r="AW196" s="13" t="s">
        <v>34</v>
      </c>
      <c r="AX196" s="13" t="s">
        <v>85</v>
      </c>
      <c r="AY196" s="260" t="s">
        <v>135</v>
      </c>
    </row>
    <row r="197" s="1" customFormat="1" ht="24" customHeight="1">
      <c r="B197" s="37"/>
      <c r="C197" s="223" t="s">
        <v>254</v>
      </c>
      <c r="D197" s="223" t="s">
        <v>138</v>
      </c>
      <c r="E197" s="224" t="s">
        <v>255</v>
      </c>
      <c r="F197" s="225" t="s">
        <v>256</v>
      </c>
      <c r="G197" s="226" t="s">
        <v>158</v>
      </c>
      <c r="H197" s="227">
        <v>1.6000000000000001</v>
      </c>
      <c r="I197" s="228"/>
      <c r="J197" s="229">
        <f>ROUND(I197*H197,2)</f>
        <v>0</v>
      </c>
      <c r="K197" s="225" t="s">
        <v>142</v>
      </c>
      <c r="L197" s="42"/>
      <c r="M197" s="230" t="s">
        <v>1</v>
      </c>
      <c r="N197" s="231" t="s">
        <v>42</v>
      </c>
      <c r="O197" s="85"/>
      <c r="P197" s="232">
        <f>O197*H197</f>
        <v>0</v>
      </c>
      <c r="Q197" s="232">
        <v>0</v>
      </c>
      <c r="R197" s="232">
        <f>Q197*H197</f>
        <v>0</v>
      </c>
      <c r="S197" s="232">
        <v>0.041000000000000002</v>
      </c>
      <c r="T197" s="233">
        <f>S197*H197</f>
        <v>0.065600000000000006</v>
      </c>
      <c r="AR197" s="234" t="s">
        <v>143</v>
      </c>
      <c r="AT197" s="234" t="s">
        <v>138</v>
      </c>
      <c r="AU197" s="234" t="s">
        <v>87</v>
      </c>
      <c r="AY197" s="16" t="s">
        <v>135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6" t="s">
        <v>85</v>
      </c>
      <c r="BK197" s="235">
        <f>ROUND(I197*H197,2)</f>
        <v>0</v>
      </c>
      <c r="BL197" s="16" t="s">
        <v>143</v>
      </c>
      <c r="BM197" s="234" t="s">
        <v>257</v>
      </c>
    </row>
    <row r="198" s="1" customFormat="1">
      <c r="B198" s="37"/>
      <c r="C198" s="38"/>
      <c r="D198" s="236" t="s">
        <v>145</v>
      </c>
      <c r="E198" s="38"/>
      <c r="F198" s="237" t="s">
        <v>258</v>
      </c>
      <c r="G198" s="38"/>
      <c r="H198" s="38"/>
      <c r="I198" s="138"/>
      <c r="J198" s="38"/>
      <c r="K198" s="38"/>
      <c r="L198" s="42"/>
      <c r="M198" s="238"/>
      <c r="N198" s="85"/>
      <c r="O198" s="85"/>
      <c r="P198" s="85"/>
      <c r="Q198" s="85"/>
      <c r="R198" s="85"/>
      <c r="S198" s="85"/>
      <c r="T198" s="86"/>
      <c r="AT198" s="16" t="s">
        <v>145</v>
      </c>
      <c r="AU198" s="16" t="s">
        <v>87</v>
      </c>
    </row>
    <row r="199" s="11" customFormat="1" ht="22.8" customHeight="1">
      <c r="B199" s="207"/>
      <c r="C199" s="208"/>
      <c r="D199" s="209" t="s">
        <v>76</v>
      </c>
      <c r="E199" s="221" t="s">
        <v>259</v>
      </c>
      <c r="F199" s="221" t="s">
        <v>260</v>
      </c>
      <c r="G199" s="208"/>
      <c r="H199" s="208"/>
      <c r="I199" s="211"/>
      <c r="J199" s="222">
        <f>BK199</f>
        <v>0</v>
      </c>
      <c r="K199" s="208"/>
      <c r="L199" s="213"/>
      <c r="M199" s="214"/>
      <c r="N199" s="215"/>
      <c r="O199" s="215"/>
      <c r="P199" s="216">
        <f>SUM(P200:P212)</f>
        <v>0</v>
      </c>
      <c r="Q199" s="215"/>
      <c r="R199" s="216">
        <f>SUM(R200:R212)</f>
        <v>0</v>
      </c>
      <c r="S199" s="215"/>
      <c r="T199" s="217">
        <f>SUM(T200:T212)</f>
        <v>0</v>
      </c>
      <c r="AR199" s="218" t="s">
        <v>85</v>
      </c>
      <c r="AT199" s="219" t="s">
        <v>76</v>
      </c>
      <c r="AU199" s="219" t="s">
        <v>85</v>
      </c>
      <c r="AY199" s="218" t="s">
        <v>135</v>
      </c>
      <c r="BK199" s="220">
        <f>SUM(BK200:BK212)</f>
        <v>0</v>
      </c>
    </row>
    <row r="200" s="1" customFormat="1" ht="24" customHeight="1">
      <c r="B200" s="37"/>
      <c r="C200" s="223" t="s">
        <v>261</v>
      </c>
      <c r="D200" s="223" t="s">
        <v>138</v>
      </c>
      <c r="E200" s="224" t="s">
        <v>262</v>
      </c>
      <c r="F200" s="225" t="s">
        <v>263</v>
      </c>
      <c r="G200" s="226" t="s">
        <v>151</v>
      </c>
      <c r="H200" s="227">
        <v>1.6970000000000001</v>
      </c>
      <c r="I200" s="228"/>
      <c r="J200" s="229">
        <f>ROUND(I200*H200,2)</f>
        <v>0</v>
      </c>
      <c r="K200" s="225" t="s">
        <v>142</v>
      </c>
      <c r="L200" s="42"/>
      <c r="M200" s="230" t="s">
        <v>1</v>
      </c>
      <c r="N200" s="231" t="s">
        <v>42</v>
      </c>
      <c r="O200" s="85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AR200" s="234" t="s">
        <v>143</v>
      </c>
      <c r="AT200" s="234" t="s">
        <v>138</v>
      </c>
      <c r="AU200" s="234" t="s">
        <v>87</v>
      </c>
      <c r="AY200" s="16" t="s">
        <v>135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6" t="s">
        <v>85</v>
      </c>
      <c r="BK200" s="235">
        <f>ROUND(I200*H200,2)</f>
        <v>0</v>
      </c>
      <c r="BL200" s="16" t="s">
        <v>143</v>
      </c>
      <c r="BM200" s="234" t="s">
        <v>264</v>
      </c>
    </row>
    <row r="201" s="1" customFormat="1">
      <c r="B201" s="37"/>
      <c r="C201" s="38"/>
      <c r="D201" s="236" t="s">
        <v>145</v>
      </c>
      <c r="E201" s="38"/>
      <c r="F201" s="237" t="s">
        <v>265</v>
      </c>
      <c r="G201" s="38"/>
      <c r="H201" s="38"/>
      <c r="I201" s="138"/>
      <c r="J201" s="38"/>
      <c r="K201" s="38"/>
      <c r="L201" s="42"/>
      <c r="M201" s="238"/>
      <c r="N201" s="85"/>
      <c r="O201" s="85"/>
      <c r="P201" s="85"/>
      <c r="Q201" s="85"/>
      <c r="R201" s="85"/>
      <c r="S201" s="85"/>
      <c r="T201" s="86"/>
      <c r="AT201" s="16" t="s">
        <v>145</v>
      </c>
      <c r="AU201" s="16" t="s">
        <v>87</v>
      </c>
    </row>
    <row r="202" s="1" customFormat="1" ht="24" customHeight="1">
      <c r="B202" s="37"/>
      <c r="C202" s="223" t="s">
        <v>266</v>
      </c>
      <c r="D202" s="223" t="s">
        <v>138</v>
      </c>
      <c r="E202" s="224" t="s">
        <v>267</v>
      </c>
      <c r="F202" s="225" t="s">
        <v>268</v>
      </c>
      <c r="G202" s="226" t="s">
        <v>151</v>
      </c>
      <c r="H202" s="227">
        <v>1.6970000000000001</v>
      </c>
      <c r="I202" s="228"/>
      <c r="J202" s="229">
        <f>ROUND(I202*H202,2)</f>
        <v>0</v>
      </c>
      <c r="K202" s="225" t="s">
        <v>142</v>
      </c>
      <c r="L202" s="42"/>
      <c r="M202" s="230" t="s">
        <v>1</v>
      </c>
      <c r="N202" s="231" t="s">
        <v>42</v>
      </c>
      <c r="O202" s="85"/>
      <c r="P202" s="232">
        <f>O202*H202</f>
        <v>0</v>
      </c>
      <c r="Q202" s="232">
        <v>0</v>
      </c>
      <c r="R202" s="232">
        <f>Q202*H202</f>
        <v>0</v>
      </c>
      <c r="S202" s="232">
        <v>0</v>
      </c>
      <c r="T202" s="233">
        <f>S202*H202</f>
        <v>0</v>
      </c>
      <c r="AR202" s="234" t="s">
        <v>143</v>
      </c>
      <c r="AT202" s="234" t="s">
        <v>138</v>
      </c>
      <c r="AU202" s="234" t="s">
        <v>87</v>
      </c>
      <c r="AY202" s="16" t="s">
        <v>135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6" t="s">
        <v>85</v>
      </c>
      <c r="BK202" s="235">
        <f>ROUND(I202*H202,2)</f>
        <v>0</v>
      </c>
      <c r="BL202" s="16" t="s">
        <v>143</v>
      </c>
      <c r="BM202" s="234" t="s">
        <v>269</v>
      </c>
    </row>
    <row r="203" s="1" customFormat="1">
      <c r="B203" s="37"/>
      <c r="C203" s="38"/>
      <c r="D203" s="236" t="s">
        <v>145</v>
      </c>
      <c r="E203" s="38"/>
      <c r="F203" s="237" t="s">
        <v>270</v>
      </c>
      <c r="G203" s="38"/>
      <c r="H203" s="38"/>
      <c r="I203" s="138"/>
      <c r="J203" s="38"/>
      <c r="K203" s="38"/>
      <c r="L203" s="42"/>
      <c r="M203" s="238"/>
      <c r="N203" s="85"/>
      <c r="O203" s="85"/>
      <c r="P203" s="85"/>
      <c r="Q203" s="85"/>
      <c r="R203" s="85"/>
      <c r="S203" s="85"/>
      <c r="T203" s="86"/>
      <c r="AT203" s="16" t="s">
        <v>145</v>
      </c>
      <c r="AU203" s="16" t="s">
        <v>87</v>
      </c>
    </row>
    <row r="204" s="1" customFormat="1" ht="24" customHeight="1">
      <c r="B204" s="37"/>
      <c r="C204" s="223" t="s">
        <v>271</v>
      </c>
      <c r="D204" s="223" t="s">
        <v>138</v>
      </c>
      <c r="E204" s="224" t="s">
        <v>272</v>
      </c>
      <c r="F204" s="225" t="s">
        <v>273</v>
      </c>
      <c r="G204" s="226" t="s">
        <v>151</v>
      </c>
      <c r="H204" s="227">
        <v>8.6300000000000008</v>
      </c>
      <c r="I204" s="228"/>
      <c r="J204" s="229">
        <f>ROUND(I204*H204,2)</f>
        <v>0</v>
      </c>
      <c r="K204" s="225" t="s">
        <v>142</v>
      </c>
      <c r="L204" s="42"/>
      <c r="M204" s="230" t="s">
        <v>1</v>
      </c>
      <c r="N204" s="231" t="s">
        <v>42</v>
      </c>
      <c r="O204" s="85"/>
      <c r="P204" s="232">
        <f>O204*H204</f>
        <v>0</v>
      </c>
      <c r="Q204" s="232">
        <v>0</v>
      </c>
      <c r="R204" s="232">
        <f>Q204*H204</f>
        <v>0</v>
      </c>
      <c r="S204" s="232">
        <v>0</v>
      </c>
      <c r="T204" s="233">
        <f>S204*H204</f>
        <v>0</v>
      </c>
      <c r="AR204" s="234" t="s">
        <v>143</v>
      </c>
      <c r="AT204" s="234" t="s">
        <v>138</v>
      </c>
      <c r="AU204" s="234" t="s">
        <v>87</v>
      </c>
      <c r="AY204" s="16" t="s">
        <v>135</v>
      </c>
      <c r="BE204" s="235">
        <f>IF(N204="základní",J204,0)</f>
        <v>0</v>
      </c>
      <c r="BF204" s="235">
        <f>IF(N204="snížená",J204,0)</f>
        <v>0</v>
      </c>
      <c r="BG204" s="235">
        <f>IF(N204="zákl. přenesená",J204,0)</f>
        <v>0</v>
      </c>
      <c r="BH204" s="235">
        <f>IF(N204="sníž. přenesená",J204,0)</f>
        <v>0</v>
      </c>
      <c r="BI204" s="235">
        <f>IF(N204="nulová",J204,0)</f>
        <v>0</v>
      </c>
      <c r="BJ204" s="16" t="s">
        <v>85</v>
      </c>
      <c r="BK204" s="235">
        <f>ROUND(I204*H204,2)</f>
        <v>0</v>
      </c>
      <c r="BL204" s="16" t="s">
        <v>143</v>
      </c>
      <c r="BM204" s="234" t="s">
        <v>274</v>
      </c>
    </row>
    <row r="205" s="1" customFormat="1">
      <c r="B205" s="37"/>
      <c r="C205" s="38"/>
      <c r="D205" s="236" t="s">
        <v>145</v>
      </c>
      <c r="E205" s="38"/>
      <c r="F205" s="237" t="s">
        <v>275</v>
      </c>
      <c r="G205" s="38"/>
      <c r="H205" s="38"/>
      <c r="I205" s="138"/>
      <c r="J205" s="38"/>
      <c r="K205" s="38"/>
      <c r="L205" s="42"/>
      <c r="M205" s="238"/>
      <c r="N205" s="85"/>
      <c r="O205" s="85"/>
      <c r="P205" s="85"/>
      <c r="Q205" s="85"/>
      <c r="R205" s="85"/>
      <c r="S205" s="85"/>
      <c r="T205" s="86"/>
      <c r="AT205" s="16" t="s">
        <v>145</v>
      </c>
      <c r="AU205" s="16" t="s">
        <v>87</v>
      </c>
    </row>
    <row r="206" s="12" customFormat="1">
      <c r="B206" s="239"/>
      <c r="C206" s="240"/>
      <c r="D206" s="236" t="s">
        <v>147</v>
      </c>
      <c r="E206" s="241" t="s">
        <v>1</v>
      </c>
      <c r="F206" s="242" t="s">
        <v>276</v>
      </c>
      <c r="G206" s="240"/>
      <c r="H206" s="243">
        <v>8.6300000000000008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AT206" s="249" t="s">
        <v>147</v>
      </c>
      <c r="AU206" s="249" t="s">
        <v>87</v>
      </c>
      <c r="AV206" s="12" t="s">
        <v>87</v>
      </c>
      <c r="AW206" s="12" t="s">
        <v>34</v>
      </c>
      <c r="AX206" s="12" t="s">
        <v>85</v>
      </c>
      <c r="AY206" s="249" t="s">
        <v>135</v>
      </c>
    </row>
    <row r="207" s="1" customFormat="1" ht="24" customHeight="1">
      <c r="B207" s="37"/>
      <c r="C207" s="223" t="s">
        <v>277</v>
      </c>
      <c r="D207" s="223" t="s">
        <v>138</v>
      </c>
      <c r="E207" s="224" t="s">
        <v>278</v>
      </c>
      <c r="F207" s="225" t="s">
        <v>279</v>
      </c>
      <c r="G207" s="226" t="s">
        <v>151</v>
      </c>
      <c r="H207" s="227">
        <v>0.71299999999999997</v>
      </c>
      <c r="I207" s="228"/>
      <c r="J207" s="229">
        <f>ROUND(I207*H207,2)</f>
        <v>0</v>
      </c>
      <c r="K207" s="225" t="s">
        <v>142</v>
      </c>
      <c r="L207" s="42"/>
      <c r="M207" s="230" t="s">
        <v>1</v>
      </c>
      <c r="N207" s="231" t="s">
        <v>42</v>
      </c>
      <c r="O207" s="85"/>
      <c r="P207" s="232">
        <f>O207*H207</f>
        <v>0</v>
      </c>
      <c r="Q207" s="232">
        <v>0</v>
      </c>
      <c r="R207" s="232">
        <f>Q207*H207</f>
        <v>0</v>
      </c>
      <c r="S207" s="232">
        <v>0</v>
      </c>
      <c r="T207" s="233">
        <f>S207*H207</f>
        <v>0</v>
      </c>
      <c r="AR207" s="234" t="s">
        <v>143</v>
      </c>
      <c r="AT207" s="234" t="s">
        <v>138</v>
      </c>
      <c r="AU207" s="234" t="s">
        <v>87</v>
      </c>
      <c r="AY207" s="16" t="s">
        <v>135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6" t="s">
        <v>85</v>
      </c>
      <c r="BK207" s="235">
        <f>ROUND(I207*H207,2)</f>
        <v>0</v>
      </c>
      <c r="BL207" s="16" t="s">
        <v>143</v>
      </c>
      <c r="BM207" s="234" t="s">
        <v>280</v>
      </c>
    </row>
    <row r="208" s="1" customFormat="1">
      <c r="B208" s="37"/>
      <c r="C208" s="38"/>
      <c r="D208" s="236" t="s">
        <v>145</v>
      </c>
      <c r="E208" s="38"/>
      <c r="F208" s="237" t="s">
        <v>281</v>
      </c>
      <c r="G208" s="38"/>
      <c r="H208" s="38"/>
      <c r="I208" s="138"/>
      <c r="J208" s="38"/>
      <c r="K208" s="38"/>
      <c r="L208" s="42"/>
      <c r="M208" s="238"/>
      <c r="N208" s="85"/>
      <c r="O208" s="85"/>
      <c r="P208" s="85"/>
      <c r="Q208" s="85"/>
      <c r="R208" s="85"/>
      <c r="S208" s="85"/>
      <c r="T208" s="86"/>
      <c r="AT208" s="16" t="s">
        <v>145</v>
      </c>
      <c r="AU208" s="16" t="s">
        <v>87</v>
      </c>
    </row>
    <row r="209" s="12" customFormat="1">
      <c r="B209" s="239"/>
      <c r="C209" s="240"/>
      <c r="D209" s="236" t="s">
        <v>147</v>
      </c>
      <c r="E209" s="241" t="s">
        <v>1</v>
      </c>
      <c r="F209" s="242" t="s">
        <v>282</v>
      </c>
      <c r="G209" s="240"/>
      <c r="H209" s="243">
        <v>0.71299999999999997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AT209" s="249" t="s">
        <v>147</v>
      </c>
      <c r="AU209" s="249" t="s">
        <v>87</v>
      </c>
      <c r="AV209" s="12" t="s">
        <v>87</v>
      </c>
      <c r="AW209" s="12" t="s">
        <v>34</v>
      </c>
      <c r="AX209" s="12" t="s">
        <v>77</v>
      </c>
      <c r="AY209" s="249" t="s">
        <v>135</v>
      </c>
    </row>
    <row r="210" s="13" customFormat="1">
      <c r="B210" s="250"/>
      <c r="C210" s="251"/>
      <c r="D210" s="236" t="s">
        <v>147</v>
      </c>
      <c r="E210" s="252" t="s">
        <v>1</v>
      </c>
      <c r="F210" s="253" t="s">
        <v>155</v>
      </c>
      <c r="G210" s="251"/>
      <c r="H210" s="254">
        <v>0.71299999999999997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AT210" s="260" t="s">
        <v>147</v>
      </c>
      <c r="AU210" s="260" t="s">
        <v>87</v>
      </c>
      <c r="AV210" s="13" t="s">
        <v>136</v>
      </c>
      <c r="AW210" s="13" t="s">
        <v>34</v>
      </c>
      <c r="AX210" s="13" t="s">
        <v>85</v>
      </c>
      <c r="AY210" s="260" t="s">
        <v>135</v>
      </c>
    </row>
    <row r="211" s="1" customFormat="1" ht="24" customHeight="1">
      <c r="B211" s="37"/>
      <c r="C211" s="223" t="s">
        <v>283</v>
      </c>
      <c r="D211" s="223" t="s">
        <v>138</v>
      </c>
      <c r="E211" s="224" t="s">
        <v>284</v>
      </c>
      <c r="F211" s="225" t="s">
        <v>285</v>
      </c>
      <c r="G211" s="226" t="s">
        <v>151</v>
      </c>
      <c r="H211" s="227">
        <v>0.98399999999999999</v>
      </c>
      <c r="I211" s="228"/>
      <c r="J211" s="229">
        <f>ROUND(I211*H211,2)</f>
        <v>0</v>
      </c>
      <c r="K211" s="225" t="s">
        <v>142</v>
      </c>
      <c r="L211" s="42"/>
      <c r="M211" s="230" t="s">
        <v>1</v>
      </c>
      <c r="N211" s="231" t="s">
        <v>42</v>
      </c>
      <c r="O211" s="85"/>
      <c r="P211" s="232">
        <f>O211*H211</f>
        <v>0</v>
      </c>
      <c r="Q211" s="232">
        <v>0</v>
      </c>
      <c r="R211" s="232">
        <f>Q211*H211</f>
        <v>0</v>
      </c>
      <c r="S211" s="232">
        <v>0</v>
      </c>
      <c r="T211" s="233">
        <f>S211*H211</f>
        <v>0</v>
      </c>
      <c r="AR211" s="234" t="s">
        <v>143</v>
      </c>
      <c r="AT211" s="234" t="s">
        <v>138</v>
      </c>
      <c r="AU211" s="234" t="s">
        <v>87</v>
      </c>
      <c r="AY211" s="16" t="s">
        <v>135</v>
      </c>
      <c r="BE211" s="235">
        <f>IF(N211="základní",J211,0)</f>
        <v>0</v>
      </c>
      <c r="BF211" s="235">
        <f>IF(N211="snížená",J211,0)</f>
        <v>0</v>
      </c>
      <c r="BG211" s="235">
        <f>IF(N211="zákl. přenesená",J211,0)</f>
        <v>0</v>
      </c>
      <c r="BH211" s="235">
        <f>IF(N211="sníž. přenesená",J211,0)</f>
        <v>0</v>
      </c>
      <c r="BI211" s="235">
        <f>IF(N211="nulová",J211,0)</f>
        <v>0</v>
      </c>
      <c r="BJ211" s="16" t="s">
        <v>85</v>
      </c>
      <c r="BK211" s="235">
        <f>ROUND(I211*H211,2)</f>
        <v>0</v>
      </c>
      <c r="BL211" s="16" t="s">
        <v>143</v>
      </c>
      <c r="BM211" s="234" t="s">
        <v>286</v>
      </c>
    </row>
    <row r="212" s="1" customFormat="1">
      <c r="B212" s="37"/>
      <c r="C212" s="38"/>
      <c r="D212" s="236" t="s">
        <v>145</v>
      </c>
      <c r="E212" s="38"/>
      <c r="F212" s="237" t="s">
        <v>287</v>
      </c>
      <c r="G212" s="38"/>
      <c r="H212" s="38"/>
      <c r="I212" s="138"/>
      <c r="J212" s="38"/>
      <c r="K212" s="38"/>
      <c r="L212" s="42"/>
      <c r="M212" s="238"/>
      <c r="N212" s="85"/>
      <c r="O212" s="85"/>
      <c r="P212" s="85"/>
      <c r="Q212" s="85"/>
      <c r="R212" s="85"/>
      <c r="S212" s="85"/>
      <c r="T212" s="86"/>
      <c r="AT212" s="16" t="s">
        <v>145</v>
      </c>
      <c r="AU212" s="16" t="s">
        <v>87</v>
      </c>
    </row>
    <row r="213" s="11" customFormat="1" ht="22.8" customHeight="1">
      <c r="B213" s="207"/>
      <c r="C213" s="208"/>
      <c r="D213" s="209" t="s">
        <v>76</v>
      </c>
      <c r="E213" s="221" t="s">
        <v>288</v>
      </c>
      <c r="F213" s="221" t="s">
        <v>289</v>
      </c>
      <c r="G213" s="208"/>
      <c r="H213" s="208"/>
      <c r="I213" s="211"/>
      <c r="J213" s="222">
        <f>BK213</f>
        <v>0</v>
      </c>
      <c r="K213" s="208"/>
      <c r="L213" s="213"/>
      <c r="M213" s="214"/>
      <c r="N213" s="215"/>
      <c r="O213" s="215"/>
      <c r="P213" s="216">
        <f>SUM(P214:P215)</f>
        <v>0</v>
      </c>
      <c r="Q213" s="215"/>
      <c r="R213" s="216">
        <f>SUM(R214:R215)</f>
        <v>0</v>
      </c>
      <c r="S213" s="215"/>
      <c r="T213" s="217">
        <f>SUM(T214:T215)</f>
        <v>0</v>
      </c>
      <c r="AR213" s="218" t="s">
        <v>85</v>
      </c>
      <c r="AT213" s="219" t="s">
        <v>76</v>
      </c>
      <c r="AU213" s="219" t="s">
        <v>85</v>
      </c>
      <c r="AY213" s="218" t="s">
        <v>135</v>
      </c>
      <c r="BK213" s="220">
        <f>SUM(BK214:BK215)</f>
        <v>0</v>
      </c>
    </row>
    <row r="214" s="1" customFormat="1" ht="16.5" customHeight="1">
      <c r="B214" s="37"/>
      <c r="C214" s="223" t="s">
        <v>290</v>
      </c>
      <c r="D214" s="223" t="s">
        <v>138</v>
      </c>
      <c r="E214" s="224" t="s">
        <v>291</v>
      </c>
      <c r="F214" s="225" t="s">
        <v>292</v>
      </c>
      <c r="G214" s="226" t="s">
        <v>151</v>
      </c>
      <c r="H214" s="227">
        <v>0.56599999999999995</v>
      </c>
      <c r="I214" s="228"/>
      <c r="J214" s="229">
        <f>ROUND(I214*H214,2)</f>
        <v>0</v>
      </c>
      <c r="K214" s="225" t="s">
        <v>142</v>
      </c>
      <c r="L214" s="42"/>
      <c r="M214" s="230" t="s">
        <v>1</v>
      </c>
      <c r="N214" s="231" t="s">
        <v>42</v>
      </c>
      <c r="O214" s="85"/>
      <c r="P214" s="232">
        <f>O214*H214</f>
        <v>0</v>
      </c>
      <c r="Q214" s="232">
        <v>0</v>
      </c>
      <c r="R214" s="232">
        <f>Q214*H214</f>
        <v>0</v>
      </c>
      <c r="S214" s="232">
        <v>0</v>
      </c>
      <c r="T214" s="233">
        <f>S214*H214</f>
        <v>0</v>
      </c>
      <c r="AR214" s="234" t="s">
        <v>143</v>
      </c>
      <c r="AT214" s="234" t="s">
        <v>138</v>
      </c>
      <c r="AU214" s="234" t="s">
        <v>87</v>
      </c>
      <c r="AY214" s="16" t="s">
        <v>135</v>
      </c>
      <c r="BE214" s="235">
        <f>IF(N214="základní",J214,0)</f>
        <v>0</v>
      </c>
      <c r="BF214" s="235">
        <f>IF(N214="snížená",J214,0)</f>
        <v>0</v>
      </c>
      <c r="BG214" s="235">
        <f>IF(N214="zákl. přenesená",J214,0)</f>
        <v>0</v>
      </c>
      <c r="BH214" s="235">
        <f>IF(N214="sníž. přenesená",J214,0)</f>
        <v>0</v>
      </c>
      <c r="BI214" s="235">
        <f>IF(N214="nulová",J214,0)</f>
        <v>0</v>
      </c>
      <c r="BJ214" s="16" t="s">
        <v>85</v>
      </c>
      <c r="BK214" s="235">
        <f>ROUND(I214*H214,2)</f>
        <v>0</v>
      </c>
      <c r="BL214" s="16" t="s">
        <v>143</v>
      </c>
      <c r="BM214" s="234" t="s">
        <v>293</v>
      </c>
    </row>
    <row r="215" s="1" customFormat="1">
      <c r="B215" s="37"/>
      <c r="C215" s="38"/>
      <c r="D215" s="236" t="s">
        <v>145</v>
      </c>
      <c r="E215" s="38"/>
      <c r="F215" s="237" t="s">
        <v>294</v>
      </c>
      <c r="G215" s="38"/>
      <c r="H215" s="38"/>
      <c r="I215" s="138"/>
      <c r="J215" s="38"/>
      <c r="K215" s="38"/>
      <c r="L215" s="42"/>
      <c r="M215" s="238"/>
      <c r="N215" s="85"/>
      <c r="O215" s="85"/>
      <c r="P215" s="85"/>
      <c r="Q215" s="85"/>
      <c r="R215" s="85"/>
      <c r="S215" s="85"/>
      <c r="T215" s="86"/>
      <c r="AT215" s="16" t="s">
        <v>145</v>
      </c>
      <c r="AU215" s="16" t="s">
        <v>87</v>
      </c>
    </row>
    <row r="216" s="11" customFormat="1" ht="25.92" customHeight="1">
      <c r="B216" s="207"/>
      <c r="C216" s="208"/>
      <c r="D216" s="209" t="s">
        <v>76</v>
      </c>
      <c r="E216" s="210" t="s">
        <v>295</v>
      </c>
      <c r="F216" s="210" t="s">
        <v>296</v>
      </c>
      <c r="G216" s="208"/>
      <c r="H216" s="208"/>
      <c r="I216" s="211"/>
      <c r="J216" s="212">
        <f>BK216</f>
        <v>0</v>
      </c>
      <c r="K216" s="208"/>
      <c r="L216" s="213"/>
      <c r="M216" s="214"/>
      <c r="N216" s="215"/>
      <c r="O216" s="215"/>
      <c r="P216" s="216">
        <f>P217+P224+P243+P258+P270+P280+P293+P305</f>
        <v>0</v>
      </c>
      <c r="Q216" s="215"/>
      <c r="R216" s="216">
        <f>R217+R224+R243+R258+R270+R280+R293+R305</f>
        <v>0.87680331999999994</v>
      </c>
      <c r="S216" s="215"/>
      <c r="T216" s="217">
        <f>T217+T224+T243+T258+T270+T280+T293+T305</f>
        <v>1.0052100000000002</v>
      </c>
      <c r="AR216" s="218" t="s">
        <v>87</v>
      </c>
      <c r="AT216" s="219" t="s">
        <v>76</v>
      </c>
      <c r="AU216" s="219" t="s">
        <v>77</v>
      </c>
      <c r="AY216" s="218" t="s">
        <v>135</v>
      </c>
      <c r="BK216" s="220">
        <f>BK217+BK224+BK243+BK258+BK270+BK280+BK293+BK305</f>
        <v>0</v>
      </c>
    </row>
    <row r="217" s="11" customFormat="1" ht="22.8" customHeight="1">
      <c r="B217" s="207"/>
      <c r="C217" s="208"/>
      <c r="D217" s="209" t="s">
        <v>76</v>
      </c>
      <c r="E217" s="221" t="s">
        <v>297</v>
      </c>
      <c r="F217" s="221" t="s">
        <v>298</v>
      </c>
      <c r="G217" s="208"/>
      <c r="H217" s="208"/>
      <c r="I217" s="211"/>
      <c r="J217" s="222">
        <f>BK217</f>
        <v>0</v>
      </c>
      <c r="K217" s="208"/>
      <c r="L217" s="213"/>
      <c r="M217" s="214"/>
      <c r="N217" s="215"/>
      <c r="O217" s="215"/>
      <c r="P217" s="216">
        <f>SUM(P218:P223)</f>
        <v>0</v>
      </c>
      <c r="Q217" s="215"/>
      <c r="R217" s="216">
        <f>SUM(R218:R223)</f>
        <v>0</v>
      </c>
      <c r="S217" s="215"/>
      <c r="T217" s="217">
        <f>SUM(T218:T223)</f>
        <v>0</v>
      </c>
      <c r="AR217" s="218" t="s">
        <v>87</v>
      </c>
      <c r="AT217" s="219" t="s">
        <v>76</v>
      </c>
      <c r="AU217" s="219" t="s">
        <v>85</v>
      </c>
      <c r="AY217" s="218" t="s">
        <v>135</v>
      </c>
      <c r="BK217" s="220">
        <f>SUM(BK218:BK223)</f>
        <v>0</v>
      </c>
    </row>
    <row r="218" s="1" customFormat="1" ht="16.5" customHeight="1">
      <c r="B218" s="37"/>
      <c r="C218" s="223" t="s">
        <v>299</v>
      </c>
      <c r="D218" s="223" t="s">
        <v>138</v>
      </c>
      <c r="E218" s="224" t="s">
        <v>300</v>
      </c>
      <c r="F218" s="225" t="s">
        <v>301</v>
      </c>
      <c r="G218" s="226" t="s">
        <v>181</v>
      </c>
      <c r="H218" s="227">
        <v>1</v>
      </c>
      <c r="I218" s="228"/>
      <c r="J218" s="229">
        <f>ROUND(I218*H218,2)</f>
        <v>0</v>
      </c>
      <c r="K218" s="225" t="s">
        <v>1</v>
      </c>
      <c r="L218" s="42"/>
      <c r="M218" s="230" t="s">
        <v>1</v>
      </c>
      <c r="N218" s="231" t="s">
        <v>42</v>
      </c>
      <c r="O218" s="85"/>
      <c r="P218" s="232">
        <f>O218*H218</f>
        <v>0</v>
      </c>
      <c r="Q218" s="232">
        <v>0</v>
      </c>
      <c r="R218" s="232">
        <f>Q218*H218</f>
        <v>0</v>
      </c>
      <c r="S218" s="232">
        <v>0</v>
      </c>
      <c r="T218" s="233">
        <f>S218*H218</f>
        <v>0</v>
      </c>
      <c r="AR218" s="234" t="s">
        <v>217</v>
      </c>
      <c r="AT218" s="234" t="s">
        <v>138</v>
      </c>
      <c r="AU218" s="234" t="s">
        <v>87</v>
      </c>
      <c r="AY218" s="16" t="s">
        <v>135</v>
      </c>
      <c r="BE218" s="235">
        <f>IF(N218="základní",J218,0)</f>
        <v>0</v>
      </c>
      <c r="BF218" s="235">
        <f>IF(N218="snížená",J218,0)</f>
        <v>0</v>
      </c>
      <c r="BG218" s="235">
        <f>IF(N218="zákl. přenesená",J218,0)</f>
        <v>0</v>
      </c>
      <c r="BH218" s="235">
        <f>IF(N218="sníž. přenesená",J218,0)</f>
        <v>0</v>
      </c>
      <c r="BI218" s="235">
        <f>IF(N218="nulová",J218,0)</f>
        <v>0</v>
      </c>
      <c r="BJ218" s="16" t="s">
        <v>85</v>
      </c>
      <c r="BK218" s="235">
        <f>ROUND(I218*H218,2)</f>
        <v>0</v>
      </c>
      <c r="BL218" s="16" t="s">
        <v>217</v>
      </c>
      <c r="BM218" s="234" t="s">
        <v>302</v>
      </c>
    </row>
    <row r="219" s="1" customFormat="1">
      <c r="B219" s="37"/>
      <c r="C219" s="38"/>
      <c r="D219" s="236" t="s">
        <v>145</v>
      </c>
      <c r="E219" s="38"/>
      <c r="F219" s="237" t="s">
        <v>301</v>
      </c>
      <c r="G219" s="38"/>
      <c r="H219" s="38"/>
      <c r="I219" s="138"/>
      <c r="J219" s="38"/>
      <c r="K219" s="38"/>
      <c r="L219" s="42"/>
      <c r="M219" s="238"/>
      <c r="N219" s="85"/>
      <c r="O219" s="85"/>
      <c r="P219" s="85"/>
      <c r="Q219" s="85"/>
      <c r="R219" s="85"/>
      <c r="S219" s="85"/>
      <c r="T219" s="86"/>
      <c r="AT219" s="16" t="s">
        <v>145</v>
      </c>
      <c r="AU219" s="16" t="s">
        <v>87</v>
      </c>
    </row>
    <row r="220" s="1" customFormat="1" ht="16.5" customHeight="1">
      <c r="B220" s="37"/>
      <c r="C220" s="223" t="s">
        <v>303</v>
      </c>
      <c r="D220" s="223" t="s">
        <v>138</v>
      </c>
      <c r="E220" s="224" t="s">
        <v>304</v>
      </c>
      <c r="F220" s="225" t="s">
        <v>305</v>
      </c>
      <c r="G220" s="226" t="s">
        <v>181</v>
      </c>
      <c r="H220" s="227">
        <v>1</v>
      </c>
      <c r="I220" s="228"/>
      <c r="J220" s="229">
        <f>ROUND(I220*H220,2)</f>
        <v>0</v>
      </c>
      <c r="K220" s="225" t="s">
        <v>1</v>
      </c>
      <c r="L220" s="42"/>
      <c r="M220" s="230" t="s">
        <v>1</v>
      </c>
      <c r="N220" s="231" t="s">
        <v>42</v>
      </c>
      <c r="O220" s="85"/>
      <c r="P220" s="232">
        <f>O220*H220</f>
        <v>0</v>
      </c>
      <c r="Q220" s="232">
        <v>0</v>
      </c>
      <c r="R220" s="232">
        <f>Q220*H220</f>
        <v>0</v>
      </c>
      <c r="S220" s="232">
        <v>0</v>
      </c>
      <c r="T220" s="233">
        <f>S220*H220</f>
        <v>0</v>
      </c>
      <c r="AR220" s="234" t="s">
        <v>217</v>
      </c>
      <c r="AT220" s="234" t="s">
        <v>138</v>
      </c>
      <c r="AU220" s="234" t="s">
        <v>87</v>
      </c>
      <c r="AY220" s="16" t="s">
        <v>135</v>
      </c>
      <c r="BE220" s="235">
        <f>IF(N220="základní",J220,0)</f>
        <v>0</v>
      </c>
      <c r="BF220" s="235">
        <f>IF(N220="snížená",J220,0)</f>
        <v>0</v>
      </c>
      <c r="BG220" s="235">
        <f>IF(N220="zákl. přenesená",J220,0)</f>
        <v>0</v>
      </c>
      <c r="BH220" s="235">
        <f>IF(N220="sníž. přenesená",J220,0)</f>
        <v>0</v>
      </c>
      <c r="BI220" s="235">
        <f>IF(N220="nulová",J220,0)</f>
        <v>0</v>
      </c>
      <c r="BJ220" s="16" t="s">
        <v>85</v>
      </c>
      <c r="BK220" s="235">
        <f>ROUND(I220*H220,2)</f>
        <v>0</v>
      </c>
      <c r="BL220" s="16" t="s">
        <v>217</v>
      </c>
      <c r="BM220" s="234" t="s">
        <v>306</v>
      </c>
    </row>
    <row r="221" s="1" customFormat="1">
      <c r="B221" s="37"/>
      <c r="C221" s="38"/>
      <c r="D221" s="236" t="s">
        <v>145</v>
      </c>
      <c r="E221" s="38"/>
      <c r="F221" s="237" t="s">
        <v>305</v>
      </c>
      <c r="G221" s="38"/>
      <c r="H221" s="38"/>
      <c r="I221" s="138"/>
      <c r="J221" s="38"/>
      <c r="K221" s="38"/>
      <c r="L221" s="42"/>
      <c r="M221" s="238"/>
      <c r="N221" s="85"/>
      <c r="O221" s="85"/>
      <c r="P221" s="85"/>
      <c r="Q221" s="85"/>
      <c r="R221" s="85"/>
      <c r="S221" s="85"/>
      <c r="T221" s="86"/>
      <c r="AT221" s="16" t="s">
        <v>145</v>
      </c>
      <c r="AU221" s="16" t="s">
        <v>87</v>
      </c>
    </row>
    <row r="222" s="1" customFormat="1" ht="24" customHeight="1">
      <c r="B222" s="37"/>
      <c r="C222" s="223" t="s">
        <v>307</v>
      </c>
      <c r="D222" s="223" t="s">
        <v>138</v>
      </c>
      <c r="E222" s="224" t="s">
        <v>308</v>
      </c>
      <c r="F222" s="225" t="s">
        <v>309</v>
      </c>
      <c r="G222" s="226" t="s">
        <v>181</v>
      </c>
      <c r="H222" s="227">
        <v>1</v>
      </c>
      <c r="I222" s="228"/>
      <c r="J222" s="229">
        <f>ROUND(I222*H222,2)</f>
        <v>0</v>
      </c>
      <c r="K222" s="225" t="s">
        <v>1</v>
      </c>
      <c r="L222" s="42"/>
      <c r="M222" s="230" t="s">
        <v>1</v>
      </c>
      <c r="N222" s="231" t="s">
        <v>42</v>
      </c>
      <c r="O222" s="85"/>
      <c r="P222" s="232">
        <f>O222*H222</f>
        <v>0</v>
      </c>
      <c r="Q222" s="232">
        <v>0</v>
      </c>
      <c r="R222" s="232">
        <f>Q222*H222</f>
        <v>0</v>
      </c>
      <c r="S222" s="232">
        <v>0</v>
      </c>
      <c r="T222" s="233">
        <f>S222*H222</f>
        <v>0</v>
      </c>
      <c r="AR222" s="234" t="s">
        <v>217</v>
      </c>
      <c r="AT222" s="234" t="s">
        <v>138</v>
      </c>
      <c r="AU222" s="234" t="s">
        <v>87</v>
      </c>
      <c r="AY222" s="16" t="s">
        <v>135</v>
      </c>
      <c r="BE222" s="235">
        <f>IF(N222="základní",J222,0)</f>
        <v>0</v>
      </c>
      <c r="BF222" s="235">
        <f>IF(N222="snížená",J222,0)</f>
        <v>0</v>
      </c>
      <c r="BG222" s="235">
        <f>IF(N222="zákl. přenesená",J222,0)</f>
        <v>0</v>
      </c>
      <c r="BH222" s="235">
        <f>IF(N222="sníž. přenesená",J222,0)</f>
        <v>0</v>
      </c>
      <c r="BI222" s="235">
        <f>IF(N222="nulová",J222,0)</f>
        <v>0</v>
      </c>
      <c r="BJ222" s="16" t="s">
        <v>85</v>
      </c>
      <c r="BK222" s="235">
        <f>ROUND(I222*H222,2)</f>
        <v>0</v>
      </c>
      <c r="BL222" s="16" t="s">
        <v>217</v>
      </c>
      <c r="BM222" s="234" t="s">
        <v>310</v>
      </c>
    </row>
    <row r="223" s="1" customFormat="1">
      <c r="B223" s="37"/>
      <c r="C223" s="38"/>
      <c r="D223" s="236" t="s">
        <v>145</v>
      </c>
      <c r="E223" s="38"/>
      <c r="F223" s="237" t="s">
        <v>311</v>
      </c>
      <c r="G223" s="38"/>
      <c r="H223" s="38"/>
      <c r="I223" s="138"/>
      <c r="J223" s="38"/>
      <c r="K223" s="38"/>
      <c r="L223" s="42"/>
      <c r="M223" s="238"/>
      <c r="N223" s="85"/>
      <c r="O223" s="85"/>
      <c r="P223" s="85"/>
      <c r="Q223" s="85"/>
      <c r="R223" s="85"/>
      <c r="S223" s="85"/>
      <c r="T223" s="86"/>
      <c r="AT223" s="16" t="s">
        <v>145</v>
      </c>
      <c r="AU223" s="16" t="s">
        <v>87</v>
      </c>
    </row>
    <row r="224" s="11" customFormat="1" ht="22.8" customHeight="1">
      <c r="B224" s="207"/>
      <c r="C224" s="208"/>
      <c r="D224" s="209" t="s">
        <v>76</v>
      </c>
      <c r="E224" s="221" t="s">
        <v>312</v>
      </c>
      <c r="F224" s="221" t="s">
        <v>313</v>
      </c>
      <c r="G224" s="208"/>
      <c r="H224" s="208"/>
      <c r="I224" s="211"/>
      <c r="J224" s="222">
        <f>BK224</f>
        <v>0</v>
      </c>
      <c r="K224" s="208"/>
      <c r="L224" s="213"/>
      <c r="M224" s="214"/>
      <c r="N224" s="215"/>
      <c r="O224" s="215"/>
      <c r="P224" s="216">
        <f>SUM(P225:P242)</f>
        <v>0</v>
      </c>
      <c r="Q224" s="215"/>
      <c r="R224" s="216">
        <f>SUM(R225:R242)</f>
        <v>0.79744539999999997</v>
      </c>
      <c r="S224" s="215"/>
      <c r="T224" s="217">
        <f>SUM(T225:T242)</f>
        <v>0.98425000000000007</v>
      </c>
      <c r="AR224" s="218" t="s">
        <v>87</v>
      </c>
      <c r="AT224" s="219" t="s">
        <v>76</v>
      </c>
      <c r="AU224" s="219" t="s">
        <v>85</v>
      </c>
      <c r="AY224" s="218" t="s">
        <v>135</v>
      </c>
      <c r="BK224" s="220">
        <f>SUM(BK225:BK242)</f>
        <v>0</v>
      </c>
    </row>
    <row r="225" s="1" customFormat="1" ht="24" customHeight="1">
      <c r="B225" s="37"/>
      <c r="C225" s="223" t="s">
        <v>314</v>
      </c>
      <c r="D225" s="223" t="s">
        <v>138</v>
      </c>
      <c r="E225" s="224" t="s">
        <v>315</v>
      </c>
      <c r="F225" s="225" t="s">
        <v>316</v>
      </c>
      <c r="G225" s="226" t="s">
        <v>158</v>
      </c>
      <c r="H225" s="227">
        <v>18.219999999999999</v>
      </c>
      <c r="I225" s="228"/>
      <c r="J225" s="229">
        <f>ROUND(I225*H225,2)</f>
        <v>0</v>
      </c>
      <c r="K225" s="225" t="s">
        <v>142</v>
      </c>
      <c r="L225" s="42"/>
      <c r="M225" s="230" t="s">
        <v>1</v>
      </c>
      <c r="N225" s="231" t="s">
        <v>42</v>
      </c>
      <c r="O225" s="85"/>
      <c r="P225" s="232">
        <f>O225*H225</f>
        <v>0</v>
      </c>
      <c r="Q225" s="232">
        <v>0.02197</v>
      </c>
      <c r="R225" s="232">
        <f>Q225*H225</f>
        <v>0.40029339999999997</v>
      </c>
      <c r="S225" s="232">
        <v>0</v>
      </c>
      <c r="T225" s="233">
        <f>S225*H225</f>
        <v>0</v>
      </c>
      <c r="AR225" s="234" t="s">
        <v>217</v>
      </c>
      <c r="AT225" s="234" t="s">
        <v>138</v>
      </c>
      <c r="AU225" s="234" t="s">
        <v>87</v>
      </c>
      <c r="AY225" s="16" t="s">
        <v>135</v>
      </c>
      <c r="BE225" s="235">
        <f>IF(N225="základní",J225,0)</f>
        <v>0</v>
      </c>
      <c r="BF225" s="235">
        <f>IF(N225="snížená",J225,0)</f>
        <v>0</v>
      </c>
      <c r="BG225" s="235">
        <f>IF(N225="zákl. přenesená",J225,0)</f>
        <v>0</v>
      </c>
      <c r="BH225" s="235">
        <f>IF(N225="sníž. přenesená",J225,0)</f>
        <v>0</v>
      </c>
      <c r="BI225" s="235">
        <f>IF(N225="nulová",J225,0)</f>
        <v>0</v>
      </c>
      <c r="BJ225" s="16" t="s">
        <v>85</v>
      </c>
      <c r="BK225" s="235">
        <f>ROUND(I225*H225,2)</f>
        <v>0</v>
      </c>
      <c r="BL225" s="16" t="s">
        <v>217</v>
      </c>
      <c r="BM225" s="234" t="s">
        <v>317</v>
      </c>
    </row>
    <row r="226" s="1" customFormat="1">
      <c r="B226" s="37"/>
      <c r="C226" s="38"/>
      <c r="D226" s="236" t="s">
        <v>145</v>
      </c>
      <c r="E226" s="38"/>
      <c r="F226" s="237" t="s">
        <v>318</v>
      </c>
      <c r="G226" s="38"/>
      <c r="H226" s="38"/>
      <c r="I226" s="138"/>
      <c r="J226" s="38"/>
      <c r="K226" s="38"/>
      <c r="L226" s="42"/>
      <c r="M226" s="238"/>
      <c r="N226" s="85"/>
      <c r="O226" s="85"/>
      <c r="P226" s="85"/>
      <c r="Q226" s="85"/>
      <c r="R226" s="85"/>
      <c r="S226" s="85"/>
      <c r="T226" s="86"/>
      <c r="AT226" s="16" t="s">
        <v>145</v>
      </c>
      <c r="AU226" s="16" t="s">
        <v>87</v>
      </c>
    </row>
    <row r="227" s="12" customFormat="1">
      <c r="B227" s="239"/>
      <c r="C227" s="240"/>
      <c r="D227" s="236" t="s">
        <v>147</v>
      </c>
      <c r="E227" s="241" t="s">
        <v>1</v>
      </c>
      <c r="F227" s="242" t="s">
        <v>319</v>
      </c>
      <c r="G227" s="240"/>
      <c r="H227" s="243">
        <v>18.219999999999999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AT227" s="249" t="s">
        <v>147</v>
      </c>
      <c r="AU227" s="249" t="s">
        <v>87</v>
      </c>
      <c r="AV227" s="12" t="s">
        <v>87</v>
      </c>
      <c r="AW227" s="12" t="s">
        <v>34</v>
      </c>
      <c r="AX227" s="12" t="s">
        <v>77</v>
      </c>
      <c r="AY227" s="249" t="s">
        <v>135</v>
      </c>
    </row>
    <row r="228" s="13" customFormat="1">
      <c r="B228" s="250"/>
      <c r="C228" s="251"/>
      <c r="D228" s="236" t="s">
        <v>147</v>
      </c>
      <c r="E228" s="252" t="s">
        <v>1</v>
      </c>
      <c r="F228" s="253" t="s">
        <v>155</v>
      </c>
      <c r="G228" s="251"/>
      <c r="H228" s="254">
        <v>18.219999999999999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AT228" s="260" t="s">
        <v>147</v>
      </c>
      <c r="AU228" s="260" t="s">
        <v>87</v>
      </c>
      <c r="AV228" s="13" t="s">
        <v>136</v>
      </c>
      <c r="AW228" s="13" t="s">
        <v>34</v>
      </c>
      <c r="AX228" s="13" t="s">
        <v>85</v>
      </c>
      <c r="AY228" s="260" t="s">
        <v>135</v>
      </c>
    </row>
    <row r="229" s="1" customFormat="1" ht="24" customHeight="1">
      <c r="B229" s="37"/>
      <c r="C229" s="223" t="s">
        <v>320</v>
      </c>
      <c r="D229" s="223" t="s">
        <v>138</v>
      </c>
      <c r="E229" s="224" t="s">
        <v>321</v>
      </c>
      <c r="F229" s="225" t="s">
        <v>322</v>
      </c>
      <c r="G229" s="226" t="s">
        <v>158</v>
      </c>
      <c r="H229" s="227">
        <v>31</v>
      </c>
      <c r="I229" s="228"/>
      <c r="J229" s="229">
        <f>ROUND(I229*H229,2)</f>
        <v>0</v>
      </c>
      <c r="K229" s="225" t="s">
        <v>142</v>
      </c>
      <c r="L229" s="42"/>
      <c r="M229" s="230" t="s">
        <v>1</v>
      </c>
      <c r="N229" s="231" t="s">
        <v>42</v>
      </c>
      <c r="O229" s="85"/>
      <c r="P229" s="232">
        <f>O229*H229</f>
        <v>0</v>
      </c>
      <c r="Q229" s="232">
        <v>0</v>
      </c>
      <c r="R229" s="232">
        <f>Q229*H229</f>
        <v>0</v>
      </c>
      <c r="S229" s="232">
        <v>0.03175</v>
      </c>
      <c r="T229" s="233">
        <f>S229*H229</f>
        <v>0.98425000000000007</v>
      </c>
      <c r="AR229" s="234" t="s">
        <v>217</v>
      </c>
      <c r="AT229" s="234" t="s">
        <v>138</v>
      </c>
      <c r="AU229" s="234" t="s">
        <v>87</v>
      </c>
      <c r="AY229" s="16" t="s">
        <v>135</v>
      </c>
      <c r="BE229" s="235">
        <f>IF(N229="základní",J229,0)</f>
        <v>0</v>
      </c>
      <c r="BF229" s="235">
        <f>IF(N229="snížená",J229,0)</f>
        <v>0</v>
      </c>
      <c r="BG229" s="235">
        <f>IF(N229="zákl. přenesená",J229,0)</f>
        <v>0</v>
      </c>
      <c r="BH229" s="235">
        <f>IF(N229="sníž. přenesená",J229,0)</f>
        <v>0</v>
      </c>
      <c r="BI229" s="235">
        <f>IF(N229="nulová",J229,0)</f>
        <v>0</v>
      </c>
      <c r="BJ229" s="16" t="s">
        <v>85</v>
      </c>
      <c r="BK229" s="235">
        <f>ROUND(I229*H229,2)</f>
        <v>0</v>
      </c>
      <c r="BL229" s="16" t="s">
        <v>217</v>
      </c>
      <c r="BM229" s="234" t="s">
        <v>323</v>
      </c>
    </row>
    <row r="230" s="1" customFormat="1">
      <c r="B230" s="37"/>
      <c r="C230" s="38"/>
      <c r="D230" s="236" t="s">
        <v>145</v>
      </c>
      <c r="E230" s="38"/>
      <c r="F230" s="237" t="s">
        <v>324</v>
      </c>
      <c r="G230" s="38"/>
      <c r="H230" s="38"/>
      <c r="I230" s="138"/>
      <c r="J230" s="38"/>
      <c r="K230" s="38"/>
      <c r="L230" s="42"/>
      <c r="M230" s="238"/>
      <c r="N230" s="85"/>
      <c r="O230" s="85"/>
      <c r="P230" s="85"/>
      <c r="Q230" s="85"/>
      <c r="R230" s="85"/>
      <c r="S230" s="85"/>
      <c r="T230" s="86"/>
      <c r="AT230" s="16" t="s">
        <v>145</v>
      </c>
      <c r="AU230" s="16" t="s">
        <v>87</v>
      </c>
    </row>
    <row r="231" s="12" customFormat="1">
      <c r="B231" s="239"/>
      <c r="C231" s="240"/>
      <c r="D231" s="236" t="s">
        <v>147</v>
      </c>
      <c r="E231" s="241" t="s">
        <v>1</v>
      </c>
      <c r="F231" s="242" t="s">
        <v>325</v>
      </c>
      <c r="G231" s="240"/>
      <c r="H231" s="243">
        <v>31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AT231" s="249" t="s">
        <v>147</v>
      </c>
      <c r="AU231" s="249" t="s">
        <v>87</v>
      </c>
      <c r="AV231" s="12" t="s">
        <v>87</v>
      </c>
      <c r="AW231" s="12" t="s">
        <v>34</v>
      </c>
      <c r="AX231" s="12" t="s">
        <v>77</v>
      </c>
      <c r="AY231" s="249" t="s">
        <v>135</v>
      </c>
    </row>
    <row r="232" s="13" customFormat="1">
      <c r="B232" s="250"/>
      <c r="C232" s="251"/>
      <c r="D232" s="236" t="s">
        <v>147</v>
      </c>
      <c r="E232" s="252" t="s">
        <v>1</v>
      </c>
      <c r="F232" s="253" t="s">
        <v>155</v>
      </c>
      <c r="G232" s="251"/>
      <c r="H232" s="254">
        <v>31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AT232" s="260" t="s">
        <v>147</v>
      </c>
      <c r="AU232" s="260" t="s">
        <v>87</v>
      </c>
      <c r="AV232" s="13" t="s">
        <v>136</v>
      </c>
      <c r="AW232" s="13" t="s">
        <v>34</v>
      </c>
      <c r="AX232" s="13" t="s">
        <v>85</v>
      </c>
      <c r="AY232" s="260" t="s">
        <v>135</v>
      </c>
    </row>
    <row r="233" s="1" customFormat="1" ht="24" customHeight="1">
      <c r="B233" s="37"/>
      <c r="C233" s="223" t="s">
        <v>326</v>
      </c>
      <c r="D233" s="223" t="s">
        <v>138</v>
      </c>
      <c r="E233" s="224" t="s">
        <v>327</v>
      </c>
      <c r="F233" s="225" t="s">
        <v>328</v>
      </c>
      <c r="G233" s="226" t="s">
        <v>158</v>
      </c>
      <c r="H233" s="227">
        <v>28.800000000000001</v>
      </c>
      <c r="I233" s="228"/>
      <c r="J233" s="229">
        <f>ROUND(I233*H233,2)</f>
        <v>0</v>
      </c>
      <c r="K233" s="225" t="s">
        <v>142</v>
      </c>
      <c r="L233" s="42"/>
      <c r="M233" s="230" t="s">
        <v>1</v>
      </c>
      <c r="N233" s="231" t="s">
        <v>42</v>
      </c>
      <c r="O233" s="85"/>
      <c r="P233" s="232">
        <f>O233*H233</f>
        <v>0</v>
      </c>
      <c r="Q233" s="232">
        <v>0.01379</v>
      </c>
      <c r="R233" s="232">
        <f>Q233*H233</f>
        <v>0.39715200000000001</v>
      </c>
      <c r="S233" s="232">
        <v>0</v>
      </c>
      <c r="T233" s="233">
        <f>S233*H233</f>
        <v>0</v>
      </c>
      <c r="AR233" s="234" t="s">
        <v>217</v>
      </c>
      <c r="AT233" s="234" t="s">
        <v>138</v>
      </c>
      <c r="AU233" s="234" t="s">
        <v>87</v>
      </c>
      <c r="AY233" s="16" t="s">
        <v>135</v>
      </c>
      <c r="BE233" s="235">
        <f>IF(N233="základní",J233,0)</f>
        <v>0</v>
      </c>
      <c r="BF233" s="235">
        <f>IF(N233="snížená",J233,0)</f>
        <v>0</v>
      </c>
      <c r="BG233" s="235">
        <f>IF(N233="zákl. přenesená",J233,0)</f>
        <v>0</v>
      </c>
      <c r="BH233" s="235">
        <f>IF(N233="sníž. přenesená",J233,0)</f>
        <v>0</v>
      </c>
      <c r="BI233" s="235">
        <f>IF(N233="nulová",J233,0)</f>
        <v>0</v>
      </c>
      <c r="BJ233" s="16" t="s">
        <v>85</v>
      </c>
      <c r="BK233" s="235">
        <f>ROUND(I233*H233,2)</f>
        <v>0</v>
      </c>
      <c r="BL233" s="16" t="s">
        <v>217</v>
      </c>
      <c r="BM233" s="234" t="s">
        <v>329</v>
      </c>
    </row>
    <row r="234" s="1" customFormat="1">
      <c r="B234" s="37"/>
      <c r="C234" s="38"/>
      <c r="D234" s="236" t="s">
        <v>145</v>
      </c>
      <c r="E234" s="38"/>
      <c r="F234" s="237" t="s">
        <v>330</v>
      </c>
      <c r="G234" s="38"/>
      <c r="H234" s="38"/>
      <c r="I234" s="138"/>
      <c r="J234" s="38"/>
      <c r="K234" s="38"/>
      <c r="L234" s="42"/>
      <c r="M234" s="238"/>
      <c r="N234" s="85"/>
      <c r="O234" s="85"/>
      <c r="P234" s="85"/>
      <c r="Q234" s="85"/>
      <c r="R234" s="85"/>
      <c r="S234" s="85"/>
      <c r="T234" s="86"/>
      <c r="AT234" s="16" t="s">
        <v>145</v>
      </c>
      <c r="AU234" s="16" t="s">
        <v>87</v>
      </c>
    </row>
    <row r="235" s="12" customFormat="1">
      <c r="B235" s="239"/>
      <c r="C235" s="240"/>
      <c r="D235" s="236" t="s">
        <v>147</v>
      </c>
      <c r="E235" s="241" t="s">
        <v>1</v>
      </c>
      <c r="F235" s="242" t="s">
        <v>331</v>
      </c>
      <c r="G235" s="240"/>
      <c r="H235" s="243">
        <v>28.800000000000001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AT235" s="249" t="s">
        <v>147</v>
      </c>
      <c r="AU235" s="249" t="s">
        <v>87</v>
      </c>
      <c r="AV235" s="12" t="s">
        <v>87</v>
      </c>
      <c r="AW235" s="12" t="s">
        <v>34</v>
      </c>
      <c r="AX235" s="12" t="s">
        <v>77</v>
      </c>
      <c r="AY235" s="249" t="s">
        <v>135</v>
      </c>
    </row>
    <row r="236" s="13" customFormat="1">
      <c r="B236" s="250"/>
      <c r="C236" s="251"/>
      <c r="D236" s="236" t="s">
        <v>147</v>
      </c>
      <c r="E236" s="252" t="s">
        <v>1</v>
      </c>
      <c r="F236" s="253" t="s">
        <v>155</v>
      </c>
      <c r="G236" s="251"/>
      <c r="H236" s="254">
        <v>28.800000000000001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AT236" s="260" t="s">
        <v>147</v>
      </c>
      <c r="AU236" s="260" t="s">
        <v>87</v>
      </c>
      <c r="AV236" s="13" t="s">
        <v>136</v>
      </c>
      <c r="AW236" s="13" t="s">
        <v>34</v>
      </c>
      <c r="AX236" s="13" t="s">
        <v>85</v>
      </c>
      <c r="AY236" s="260" t="s">
        <v>135</v>
      </c>
    </row>
    <row r="237" s="1" customFormat="1" ht="24" customHeight="1">
      <c r="B237" s="37"/>
      <c r="C237" s="223" t="s">
        <v>332</v>
      </c>
      <c r="D237" s="223" t="s">
        <v>138</v>
      </c>
      <c r="E237" s="224" t="s">
        <v>333</v>
      </c>
      <c r="F237" s="225" t="s">
        <v>334</v>
      </c>
      <c r="G237" s="226" t="s">
        <v>151</v>
      </c>
      <c r="H237" s="227">
        <v>0.79700000000000004</v>
      </c>
      <c r="I237" s="228"/>
      <c r="J237" s="229">
        <f>ROUND(I237*H237,2)</f>
        <v>0</v>
      </c>
      <c r="K237" s="225" t="s">
        <v>142</v>
      </c>
      <c r="L237" s="42"/>
      <c r="M237" s="230" t="s">
        <v>1</v>
      </c>
      <c r="N237" s="231" t="s">
        <v>42</v>
      </c>
      <c r="O237" s="85"/>
      <c r="P237" s="232">
        <f>O237*H237</f>
        <v>0</v>
      </c>
      <c r="Q237" s="232">
        <v>0</v>
      </c>
      <c r="R237" s="232">
        <f>Q237*H237</f>
        <v>0</v>
      </c>
      <c r="S237" s="232">
        <v>0</v>
      </c>
      <c r="T237" s="233">
        <f>S237*H237</f>
        <v>0</v>
      </c>
      <c r="AR237" s="234" t="s">
        <v>217</v>
      </c>
      <c r="AT237" s="234" t="s">
        <v>138</v>
      </c>
      <c r="AU237" s="234" t="s">
        <v>87</v>
      </c>
      <c r="AY237" s="16" t="s">
        <v>135</v>
      </c>
      <c r="BE237" s="235">
        <f>IF(N237="základní",J237,0)</f>
        <v>0</v>
      </c>
      <c r="BF237" s="235">
        <f>IF(N237="snížená",J237,0)</f>
        <v>0</v>
      </c>
      <c r="BG237" s="235">
        <f>IF(N237="zákl. přenesená",J237,0)</f>
        <v>0</v>
      </c>
      <c r="BH237" s="235">
        <f>IF(N237="sníž. přenesená",J237,0)</f>
        <v>0</v>
      </c>
      <c r="BI237" s="235">
        <f>IF(N237="nulová",J237,0)</f>
        <v>0</v>
      </c>
      <c r="BJ237" s="16" t="s">
        <v>85</v>
      </c>
      <c r="BK237" s="235">
        <f>ROUND(I237*H237,2)</f>
        <v>0</v>
      </c>
      <c r="BL237" s="16" t="s">
        <v>217</v>
      </c>
      <c r="BM237" s="234" t="s">
        <v>335</v>
      </c>
    </row>
    <row r="238" s="1" customFormat="1">
      <c r="B238" s="37"/>
      <c r="C238" s="38"/>
      <c r="D238" s="236" t="s">
        <v>145</v>
      </c>
      <c r="E238" s="38"/>
      <c r="F238" s="237" t="s">
        <v>336</v>
      </c>
      <c r="G238" s="38"/>
      <c r="H238" s="38"/>
      <c r="I238" s="138"/>
      <c r="J238" s="38"/>
      <c r="K238" s="38"/>
      <c r="L238" s="42"/>
      <c r="M238" s="238"/>
      <c r="N238" s="85"/>
      <c r="O238" s="85"/>
      <c r="P238" s="85"/>
      <c r="Q238" s="85"/>
      <c r="R238" s="85"/>
      <c r="S238" s="85"/>
      <c r="T238" s="86"/>
      <c r="AT238" s="16" t="s">
        <v>145</v>
      </c>
      <c r="AU238" s="16" t="s">
        <v>87</v>
      </c>
    </row>
    <row r="239" s="1" customFormat="1" ht="24" customHeight="1">
      <c r="B239" s="37"/>
      <c r="C239" s="223" t="s">
        <v>337</v>
      </c>
      <c r="D239" s="223" t="s">
        <v>138</v>
      </c>
      <c r="E239" s="224" t="s">
        <v>338</v>
      </c>
      <c r="F239" s="225" t="s">
        <v>339</v>
      </c>
      <c r="G239" s="226" t="s">
        <v>158</v>
      </c>
      <c r="H239" s="227">
        <v>32</v>
      </c>
      <c r="I239" s="228"/>
      <c r="J239" s="229">
        <f>ROUND(I239*H239,2)</f>
        <v>0</v>
      </c>
      <c r="K239" s="225" t="s">
        <v>1</v>
      </c>
      <c r="L239" s="42"/>
      <c r="M239" s="230" t="s">
        <v>1</v>
      </c>
      <c r="N239" s="231" t="s">
        <v>42</v>
      </c>
      <c r="O239" s="85"/>
      <c r="P239" s="232">
        <f>O239*H239</f>
        <v>0</v>
      </c>
      <c r="Q239" s="232">
        <v>0</v>
      </c>
      <c r="R239" s="232">
        <f>Q239*H239</f>
        <v>0</v>
      </c>
      <c r="S239" s="232">
        <v>0</v>
      </c>
      <c r="T239" s="233">
        <f>S239*H239</f>
        <v>0</v>
      </c>
      <c r="AR239" s="234" t="s">
        <v>217</v>
      </c>
      <c r="AT239" s="234" t="s">
        <v>138</v>
      </c>
      <c r="AU239" s="234" t="s">
        <v>87</v>
      </c>
      <c r="AY239" s="16" t="s">
        <v>135</v>
      </c>
      <c r="BE239" s="235">
        <f>IF(N239="základní",J239,0)</f>
        <v>0</v>
      </c>
      <c r="BF239" s="235">
        <f>IF(N239="snížená",J239,0)</f>
        <v>0</v>
      </c>
      <c r="BG239" s="235">
        <f>IF(N239="zákl. přenesená",J239,0)</f>
        <v>0</v>
      </c>
      <c r="BH239" s="235">
        <f>IF(N239="sníž. přenesená",J239,0)</f>
        <v>0</v>
      </c>
      <c r="BI239" s="235">
        <f>IF(N239="nulová",J239,0)</f>
        <v>0</v>
      </c>
      <c r="BJ239" s="16" t="s">
        <v>85</v>
      </c>
      <c r="BK239" s="235">
        <f>ROUND(I239*H239,2)</f>
        <v>0</v>
      </c>
      <c r="BL239" s="16" t="s">
        <v>217</v>
      </c>
      <c r="BM239" s="234" t="s">
        <v>340</v>
      </c>
    </row>
    <row r="240" s="1" customFormat="1">
      <c r="B240" s="37"/>
      <c r="C240" s="38"/>
      <c r="D240" s="236" t="s">
        <v>145</v>
      </c>
      <c r="E240" s="38"/>
      <c r="F240" s="237" t="s">
        <v>339</v>
      </c>
      <c r="G240" s="38"/>
      <c r="H240" s="38"/>
      <c r="I240" s="138"/>
      <c r="J240" s="38"/>
      <c r="K240" s="38"/>
      <c r="L240" s="42"/>
      <c r="M240" s="238"/>
      <c r="N240" s="85"/>
      <c r="O240" s="85"/>
      <c r="P240" s="85"/>
      <c r="Q240" s="85"/>
      <c r="R240" s="85"/>
      <c r="S240" s="85"/>
      <c r="T240" s="86"/>
      <c r="AT240" s="16" t="s">
        <v>145</v>
      </c>
      <c r="AU240" s="16" t="s">
        <v>87</v>
      </c>
    </row>
    <row r="241" s="12" customFormat="1">
      <c r="B241" s="239"/>
      <c r="C241" s="240"/>
      <c r="D241" s="236" t="s">
        <v>147</v>
      </c>
      <c r="E241" s="241" t="s">
        <v>1</v>
      </c>
      <c r="F241" s="242" t="s">
        <v>341</v>
      </c>
      <c r="G241" s="240"/>
      <c r="H241" s="243">
        <v>32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AT241" s="249" t="s">
        <v>147</v>
      </c>
      <c r="AU241" s="249" t="s">
        <v>87</v>
      </c>
      <c r="AV241" s="12" t="s">
        <v>87</v>
      </c>
      <c r="AW241" s="12" t="s">
        <v>34</v>
      </c>
      <c r="AX241" s="12" t="s">
        <v>77</v>
      </c>
      <c r="AY241" s="249" t="s">
        <v>135</v>
      </c>
    </row>
    <row r="242" s="13" customFormat="1">
      <c r="B242" s="250"/>
      <c r="C242" s="251"/>
      <c r="D242" s="236" t="s">
        <v>147</v>
      </c>
      <c r="E242" s="252" t="s">
        <v>1</v>
      </c>
      <c r="F242" s="253" t="s">
        <v>155</v>
      </c>
      <c r="G242" s="251"/>
      <c r="H242" s="254">
        <v>32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AT242" s="260" t="s">
        <v>147</v>
      </c>
      <c r="AU242" s="260" t="s">
        <v>87</v>
      </c>
      <c r="AV242" s="13" t="s">
        <v>136</v>
      </c>
      <c r="AW242" s="13" t="s">
        <v>34</v>
      </c>
      <c r="AX242" s="13" t="s">
        <v>85</v>
      </c>
      <c r="AY242" s="260" t="s">
        <v>135</v>
      </c>
    </row>
    <row r="243" s="11" customFormat="1" ht="22.8" customHeight="1">
      <c r="B243" s="207"/>
      <c r="C243" s="208"/>
      <c r="D243" s="209" t="s">
        <v>76</v>
      </c>
      <c r="E243" s="221" t="s">
        <v>342</v>
      </c>
      <c r="F243" s="221" t="s">
        <v>343</v>
      </c>
      <c r="G243" s="208"/>
      <c r="H243" s="208"/>
      <c r="I243" s="211"/>
      <c r="J243" s="222">
        <f>BK243</f>
        <v>0</v>
      </c>
      <c r="K243" s="208"/>
      <c r="L243" s="213"/>
      <c r="M243" s="214"/>
      <c r="N243" s="215"/>
      <c r="O243" s="215"/>
      <c r="P243" s="216">
        <f>SUM(P244:P257)</f>
        <v>0</v>
      </c>
      <c r="Q243" s="215"/>
      <c r="R243" s="216">
        <f>SUM(R244:R257)</f>
        <v>0</v>
      </c>
      <c r="S243" s="215"/>
      <c r="T243" s="217">
        <f>SUM(T244:T257)</f>
        <v>0</v>
      </c>
      <c r="AR243" s="218" t="s">
        <v>87</v>
      </c>
      <c r="AT243" s="219" t="s">
        <v>76</v>
      </c>
      <c r="AU243" s="219" t="s">
        <v>85</v>
      </c>
      <c r="AY243" s="218" t="s">
        <v>135</v>
      </c>
      <c r="BK243" s="220">
        <f>SUM(BK244:BK257)</f>
        <v>0</v>
      </c>
    </row>
    <row r="244" s="1" customFormat="1" ht="24" customHeight="1">
      <c r="B244" s="37"/>
      <c r="C244" s="223" t="s">
        <v>344</v>
      </c>
      <c r="D244" s="223" t="s">
        <v>138</v>
      </c>
      <c r="E244" s="224" t="s">
        <v>345</v>
      </c>
      <c r="F244" s="225" t="s">
        <v>346</v>
      </c>
      <c r="G244" s="226" t="s">
        <v>181</v>
      </c>
      <c r="H244" s="227">
        <v>1</v>
      </c>
      <c r="I244" s="228"/>
      <c r="J244" s="229">
        <f>ROUND(I244*H244,2)</f>
        <v>0</v>
      </c>
      <c r="K244" s="225" t="s">
        <v>1</v>
      </c>
      <c r="L244" s="42"/>
      <c r="M244" s="230" t="s">
        <v>1</v>
      </c>
      <c r="N244" s="231" t="s">
        <v>42</v>
      </c>
      <c r="O244" s="85"/>
      <c r="P244" s="232">
        <f>O244*H244</f>
        <v>0</v>
      </c>
      <c r="Q244" s="232">
        <v>0</v>
      </c>
      <c r="R244" s="232">
        <f>Q244*H244</f>
        <v>0</v>
      </c>
      <c r="S244" s="232">
        <v>0</v>
      </c>
      <c r="T244" s="233">
        <f>S244*H244</f>
        <v>0</v>
      </c>
      <c r="AR244" s="234" t="s">
        <v>217</v>
      </c>
      <c r="AT244" s="234" t="s">
        <v>138</v>
      </c>
      <c r="AU244" s="234" t="s">
        <v>87</v>
      </c>
      <c r="AY244" s="16" t="s">
        <v>135</v>
      </c>
      <c r="BE244" s="235">
        <f>IF(N244="základní",J244,0)</f>
        <v>0</v>
      </c>
      <c r="BF244" s="235">
        <f>IF(N244="snížená",J244,0)</f>
        <v>0</v>
      </c>
      <c r="BG244" s="235">
        <f>IF(N244="zákl. přenesená",J244,0)</f>
        <v>0</v>
      </c>
      <c r="BH244" s="235">
        <f>IF(N244="sníž. přenesená",J244,0)</f>
        <v>0</v>
      </c>
      <c r="BI244" s="235">
        <f>IF(N244="nulová",J244,0)</f>
        <v>0</v>
      </c>
      <c r="BJ244" s="16" t="s">
        <v>85</v>
      </c>
      <c r="BK244" s="235">
        <f>ROUND(I244*H244,2)</f>
        <v>0</v>
      </c>
      <c r="BL244" s="16" t="s">
        <v>217</v>
      </c>
      <c r="BM244" s="234" t="s">
        <v>347</v>
      </c>
    </row>
    <row r="245" s="1" customFormat="1">
      <c r="B245" s="37"/>
      <c r="C245" s="38"/>
      <c r="D245" s="236" t="s">
        <v>145</v>
      </c>
      <c r="E245" s="38"/>
      <c r="F245" s="237" t="s">
        <v>348</v>
      </c>
      <c r="G245" s="38"/>
      <c r="H245" s="38"/>
      <c r="I245" s="138"/>
      <c r="J245" s="38"/>
      <c r="K245" s="38"/>
      <c r="L245" s="42"/>
      <c r="M245" s="238"/>
      <c r="N245" s="85"/>
      <c r="O245" s="85"/>
      <c r="P245" s="85"/>
      <c r="Q245" s="85"/>
      <c r="R245" s="85"/>
      <c r="S245" s="85"/>
      <c r="T245" s="86"/>
      <c r="AT245" s="16" t="s">
        <v>145</v>
      </c>
      <c r="AU245" s="16" t="s">
        <v>87</v>
      </c>
    </row>
    <row r="246" s="1" customFormat="1" ht="16.5" customHeight="1">
      <c r="B246" s="37"/>
      <c r="C246" s="223" t="s">
        <v>349</v>
      </c>
      <c r="D246" s="223" t="s">
        <v>138</v>
      </c>
      <c r="E246" s="224" t="s">
        <v>350</v>
      </c>
      <c r="F246" s="225" t="s">
        <v>351</v>
      </c>
      <c r="G246" s="226" t="s">
        <v>158</v>
      </c>
      <c r="H246" s="227">
        <v>1.6559999999999999</v>
      </c>
      <c r="I246" s="228"/>
      <c r="J246" s="229">
        <f>ROUND(I246*H246,2)</f>
        <v>0</v>
      </c>
      <c r="K246" s="225" t="s">
        <v>1</v>
      </c>
      <c r="L246" s="42"/>
      <c r="M246" s="230" t="s">
        <v>1</v>
      </c>
      <c r="N246" s="231" t="s">
        <v>42</v>
      </c>
      <c r="O246" s="85"/>
      <c r="P246" s="232">
        <f>O246*H246</f>
        <v>0</v>
      </c>
      <c r="Q246" s="232">
        <v>0</v>
      </c>
      <c r="R246" s="232">
        <f>Q246*H246</f>
        <v>0</v>
      </c>
      <c r="S246" s="232">
        <v>0</v>
      </c>
      <c r="T246" s="233">
        <f>S246*H246</f>
        <v>0</v>
      </c>
      <c r="AR246" s="234" t="s">
        <v>217</v>
      </c>
      <c r="AT246" s="234" t="s">
        <v>138</v>
      </c>
      <c r="AU246" s="234" t="s">
        <v>87</v>
      </c>
      <c r="AY246" s="16" t="s">
        <v>135</v>
      </c>
      <c r="BE246" s="235">
        <f>IF(N246="základní",J246,0)</f>
        <v>0</v>
      </c>
      <c r="BF246" s="235">
        <f>IF(N246="snížená",J246,0)</f>
        <v>0</v>
      </c>
      <c r="BG246" s="235">
        <f>IF(N246="zákl. přenesená",J246,0)</f>
        <v>0</v>
      </c>
      <c r="BH246" s="235">
        <f>IF(N246="sníž. přenesená",J246,0)</f>
        <v>0</v>
      </c>
      <c r="BI246" s="235">
        <f>IF(N246="nulová",J246,0)</f>
        <v>0</v>
      </c>
      <c r="BJ246" s="16" t="s">
        <v>85</v>
      </c>
      <c r="BK246" s="235">
        <f>ROUND(I246*H246,2)</f>
        <v>0</v>
      </c>
      <c r="BL246" s="16" t="s">
        <v>217</v>
      </c>
      <c r="BM246" s="234" t="s">
        <v>352</v>
      </c>
    </row>
    <row r="247" s="1" customFormat="1">
      <c r="B247" s="37"/>
      <c r="C247" s="38"/>
      <c r="D247" s="236" t="s">
        <v>145</v>
      </c>
      <c r="E247" s="38"/>
      <c r="F247" s="237" t="s">
        <v>351</v>
      </c>
      <c r="G247" s="38"/>
      <c r="H247" s="38"/>
      <c r="I247" s="138"/>
      <c r="J247" s="38"/>
      <c r="K247" s="38"/>
      <c r="L247" s="42"/>
      <c r="M247" s="238"/>
      <c r="N247" s="85"/>
      <c r="O247" s="85"/>
      <c r="P247" s="85"/>
      <c r="Q247" s="85"/>
      <c r="R247" s="85"/>
      <c r="S247" s="85"/>
      <c r="T247" s="86"/>
      <c r="AT247" s="16" t="s">
        <v>145</v>
      </c>
      <c r="AU247" s="16" t="s">
        <v>87</v>
      </c>
    </row>
    <row r="248" s="12" customFormat="1">
      <c r="B248" s="239"/>
      <c r="C248" s="240"/>
      <c r="D248" s="236" t="s">
        <v>147</v>
      </c>
      <c r="E248" s="241" t="s">
        <v>1</v>
      </c>
      <c r="F248" s="242" t="s">
        <v>353</v>
      </c>
      <c r="G248" s="240"/>
      <c r="H248" s="243">
        <v>1.6559999999999999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AT248" s="249" t="s">
        <v>147</v>
      </c>
      <c r="AU248" s="249" t="s">
        <v>87</v>
      </c>
      <c r="AV248" s="12" t="s">
        <v>87</v>
      </c>
      <c r="AW248" s="12" t="s">
        <v>34</v>
      </c>
      <c r="AX248" s="12" t="s">
        <v>77</v>
      </c>
      <c r="AY248" s="249" t="s">
        <v>135</v>
      </c>
    </row>
    <row r="249" s="13" customFormat="1">
      <c r="B249" s="250"/>
      <c r="C249" s="251"/>
      <c r="D249" s="236" t="s">
        <v>147</v>
      </c>
      <c r="E249" s="252" t="s">
        <v>1</v>
      </c>
      <c r="F249" s="253" t="s">
        <v>155</v>
      </c>
      <c r="G249" s="251"/>
      <c r="H249" s="254">
        <v>1.6559999999999999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AT249" s="260" t="s">
        <v>147</v>
      </c>
      <c r="AU249" s="260" t="s">
        <v>87</v>
      </c>
      <c r="AV249" s="13" t="s">
        <v>136</v>
      </c>
      <c r="AW249" s="13" t="s">
        <v>34</v>
      </c>
      <c r="AX249" s="13" t="s">
        <v>85</v>
      </c>
      <c r="AY249" s="260" t="s">
        <v>135</v>
      </c>
    </row>
    <row r="250" s="1" customFormat="1" ht="24" customHeight="1">
      <c r="B250" s="37"/>
      <c r="C250" s="223" t="s">
        <v>354</v>
      </c>
      <c r="D250" s="223" t="s">
        <v>138</v>
      </c>
      <c r="E250" s="224" t="s">
        <v>355</v>
      </c>
      <c r="F250" s="225" t="s">
        <v>356</v>
      </c>
      <c r="G250" s="226" t="s">
        <v>158</v>
      </c>
      <c r="H250" s="227">
        <v>6.4020000000000001</v>
      </c>
      <c r="I250" s="228"/>
      <c r="J250" s="229">
        <f>ROUND(I250*H250,2)</f>
        <v>0</v>
      </c>
      <c r="K250" s="225" t="s">
        <v>1</v>
      </c>
      <c r="L250" s="42"/>
      <c r="M250" s="230" t="s">
        <v>1</v>
      </c>
      <c r="N250" s="231" t="s">
        <v>42</v>
      </c>
      <c r="O250" s="85"/>
      <c r="P250" s="232">
        <f>O250*H250</f>
        <v>0</v>
      </c>
      <c r="Q250" s="232">
        <v>0</v>
      </c>
      <c r="R250" s="232">
        <f>Q250*H250</f>
        <v>0</v>
      </c>
      <c r="S250" s="232">
        <v>0</v>
      </c>
      <c r="T250" s="233">
        <f>S250*H250</f>
        <v>0</v>
      </c>
      <c r="AR250" s="234" t="s">
        <v>217</v>
      </c>
      <c r="AT250" s="234" t="s">
        <v>138</v>
      </c>
      <c r="AU250" s="234" t="s">
        <v>87</v>
      </c>
      <c r="AY250" s="16" t="s">
        <v>135</v>
      </c>
      <c r="BE250" s="235">
        <f>IF(N250="základní",J250,0)</f>
        <v>0</v>
      </c>
      <c r="BF250" s="235">
        <f>IF(N250="snížená",J250,0)</f>
        <v>0</v>
      </c>
      <c r="BG250" s="235">
        <f>IF(N250="zákl. přenesená",J250,0)</f>
        <v>0</v>
      </c>
      <c r="BH250" s="235">
        <f>IF(N250="sníž. přenesená",J250,0)</f>
        <v>0</v>
      </c>
      <c r="BI250" s="235">
        <f>IF(N250="nulová",J250,0)</f>
        <v>0</v>
      </c>
      <c r="BJ250" s="16" t="s">
        <v>85</v>
      </c>
      <c r="BK250" s="235">
        <f>ROUND(I250*H250,2)</f>
        <v>0</v>
      </c>
      <c r="BL250" s="16" t="s">
        <v>217</v>
      </c>
      <c r="BM250" s="234" t="s">
        <v>357</v>
      </c>
    </row>
    <row r="251" s="1" customFormat="1">
      <c r="B251" s="37"/>
      <c r="C251" s="38"/>
      <c r="D251" s="236" t="s">
        <v>145</v>
      </c>
      <c r="E251" s="38"/>
      <c r="F251" s="237" t="s">
        <v>356</v>
      </c>
      <c r="G251" s="38"/>
      <c r="H251" s="38"/>
      <c r="I251" s="138"/>
      <c r="J251" s="38"/>
      <c r="K251" s="38"/>
      <c r="L251" s="42"/>
      <c r="M251" s="238"/>
      <c r="N251" s="85"/>
      <c r="O251" s="85"/>
      <c r="P251" s="85"/>
      <c r="Q251" s="85"/>
      <c r="R251" s="85"/>
      <c r="S251" s="85"/>
      <c r="T251" s="86"/>
      <c r="AT251" s="16" t="s">
        <v>145</v>
      </c>
      <c r="AU251" s="16" t="s">
        <v>87</v>
      </c>
    </row>
    <row r="252" s="12" customFormat="1">
      <c r="B252" s="239"/>
      <c r="C252" s="240"/>
      <c r="D252" s="236" t="s">
        <v>147</v>
      </c>
      <c r="E252" s="241" t="s">
        <v>1</v>
      </c>
      <c r="F252" s="242" t="s">
        <v>358</v>
      </c>
      <c r="G252" s="240"/>
      <c r="H252" s="243">
        <v>6.4020000000000001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AT252" s="249" t="s">
        <v>147</v>
      </c>
      <c r="AU252" s="249" t="s">
        <v>87</v>
      </c>
      <c r="AV252" s="12" t="s">
        <v>87</v>
      </c>
      <c r="AW252" s="12" t="s">
        <v>34</v>
      </c>
      <c r="AX252" s="12" t="s">
        <v>85</v>
      </c>
      <c r="AY252" s="249" t="s">
        <v>135</v>
      </c>
    </row>
    <row r="253" s="1" customFormat="1" ht="16.5" customHeight="1">
      <c r="B253" s="37"/>
      <c r="C253" s="223" t="s">
        <v>359</v>
      </c>
      <c r="D253" s="223" t="s">
        <v>138</v>
      </c>
      <c r="E253" s="224" t="s">
        <v>360</v>
      </c>
      <c r="F253" s="225" t="s">
        <v>361</v>
      </c>
      <c r="G253" s="226" t="s">
        <v>158</v>
      </c>
      <c r="H253" s="227">
        <v>2.3999999999999999</v>
      </c>
      <c r="I253" s="228"/>
      <c r="J253" s="229">
        <f>ROUND(I253*H253,2)</f>
        <v>0</v>
      </c>
      <c r="K253" s="225" t="s">
        <v>1</v>
      </c>
      <c r="L253" s="42"/>
      <c r="M253" s="230" t="s">
        <v>1</v>
      </c>
      <c r="N253" s="231" t="s">
        <v>42</v>
      </c>
      <c r="O253" s="85"/>
      <c r="P253" s="232">
        <f>O253*H253</f>
        <v>0</v>
      </c>
      <c r="Q253" s="232">
        <v>0</v>
      </c>
      <c r="R253" s="232">
        <f>Q253*H253</f>
        <v>0</v>
      </c>
      <c r="S253" s="232">
        <v>0</v>
      </c>
      <c r="T253" s="233">
        <f>S253*H253</f>
        <v>0</v>
      </c>
      <c r="AR253" s="234" t="s">
        <v>217</v>
      </c>
      <c r="AT253" s="234" t="s">
        <v>138</v>
      </c>
      <c r="AU253" s="234" t="s">
        <v>87</v>
      </c>
      <c r="AY253" s="16" t="s">
        <v>135</v>
      </c>
      <c r="BE253" s="235">
        <f>IF(N253="základní",J253,0)</f>
        <v>0</v>
      </c>
      <c r="BF253" s="235">
        <f>IF(N253="snížená",J253,0)</f>
        <v>0</v>
      </c>
      <c r="BG253" s="235">
        <f>IF(N253="zákl. přenesená",J253,0)</f>
        <v>0</v>
      </c>
      <c r="BH253" s="235">
        <f>IF(N253="sníž. přenesená",J253,0)</f>
        <v>0</v>
      </c>
      <c r="BI253" s="235">
        <f>IF(N253="nulová",J253,0)</f>
        <v>0</v>
      </c>
      <c r="BJ253" s="16" t="s">
        <v>85</v>
      </c>
      <c r="BK253" s="235">
        <f>ROUND(I253*H253,2)</f>
        <v>0</v>
      </c>
      <c r="BL253" s="16" t="s">
        <v>217</v>
      </c>
      <c r="BM253" s="234" t="s">
        <v>362</v>
      </c>
    </row>
    <row r="254" s="1" customFormat="1">
      <c r="B254" s="37"/>
      <c r="C254" s="38"/>
      <c r="D254" s="236" t="s">
        <v>145</v>
      </c>
      <c r="E254" s="38"/>
      <c r="F254" s="237" t="s">
        <v>361</v>
      </c>
      <c r="G254" s="38"/>
      <c r="H254" s="38"/>
      <c r="I254" s="138"/>
      <c r="J254" s="38"/>
      <c r="K254" s="38"/>
      <c r="L254" s="42"/>
      <c r="M254" s="238"/>
      <c r="N254" s="85"/>
      <c r="O254" s="85"/>
      <c r="P254" s="85"/>
      <c r="Q254" s="85"/>
      <c r="R254" s="85"/>
      <c r="S254" s="85"/>
      <c r="T254" s="86"/>
      <c r="AT254" s="16" t="s">
        <v>145</v>
      </c>
      <c r="AU254" s="16" t="s">
        <v>87</v>
      </c>
    </row>
    <row r="255" s="1" customFormat="1" ht="24" customHeight="1">
      <c r="B255" s="37"/>
      <c r="C255" s="223" t="s">
        <v>363</v>
      </c>
      <c r="D255" s="223" t="s">
        <v>138</v>
      </c>
      <c r="E255" s="224" t="s">
        <v>364</v>
      </c>
      <c r="F255" s="225" t="s">
        <v>365</v>
      </c>
      <c r="G255" s="226" t="s">
        <v>366</v>
      </c>
      <c r="H255" s="227">
        <v>8.4000000000000004</v>
      </c>
      <c r="I255" s="228"/>
      <c r="J255" s="229">
        <f>ROUND(I255*H255,2)</f>
        <v>0</v>
      </c>
      <c r="K255" s="225" t="s">
        <v>1</v>
      </c>
      <c r="L255" s="42"/>
      <c r="M255" s="230" t="s">
        <v>1</v>
      </c>
      <c r="N255" s="231" t="s">
        <v>42</v>
      </c>
      <c r="O255" s="85"/>
      <c r="P255" s="232">
        <f>O255*H255</f>
        <v>0</v>
      </c>
      <c r="Q255" s="232">
        <v>0</v>
      </c>
      <c r="R255" s="232">
        <f>Q255*H255</f>
        <v>0</v>
      </c>
      <c r="S255" s="232">
        <v>0</v>
      </c>
      <c r="T255" s="233">
        <f>S255*H255</f>
        <v>0</v>
      </c>
      <c r="AR255" s="234" t="s">
        <v>217</v>
      </c>
      <c r="AT255" s="234" t="s">
        <v>138</v>
      </c>
      <c r="AU255" s="234" t="s">
        <v>87</v>
      </c>
      <c r="AY255" s="16" t="s">
        <v>135</v>
      </c>
      <c r="BE255" s="235">
        <f>IF(N255="základní",J255,0)</f>
        <v>0</v>
      </c>
      <c r="BF255" s="235">
        <f>IF(N255="snížená",J255,0)</f>
        <v>0</v>
      </c>
      <c r="BG255" s="235">
        <f>IF(N255="zákl. přenesená",J255,0)</f>
        <v>0</v>
      </c>
      <c r="BH255" s="235">
        <f>IF(N255="sníž. přenesená",J255,0)</f>
        <v>0</v>
      </c>
      <c r="BI255" s="235">
        <f>IF(N255="nulová",J255,0)</f>
        <v>0</v>
      </c>
      <c r="BJ255" s="16" t="s">
        <v>85</v>
      </c>
      <c r="BK255" s="235">
        <f>ROUND(I255*H255,2)</f>
        <v>0</v>
      </c>
      <c r="BL255" s="16" t="s">
        <v>217</v>
      </c>
      <c r="BM255" s="234" t="s">
        <v>367</v>
      </c>
    </row>
    <row r="256" s="1" customFormat="1">
      <c r="B256" s="37"/>
      <c r="C256" s="38"/>
      <c r="D256" s="236" t="s">
        <v>145</v>
      </c>
      <c r="E256" s="38"/>
      <c r="F256" s="237" t="s">
        <v>365</v>
      </c>
      <c r="G256" s="38"/>
      <c r="H256" s="38"/>
      <c r="I256" s="138"/>
      <c r="J256" s="38"/>
      <c r="K256" s="38"/>
      <c r="L256" s="42"/>
      <c r="M256" s="238"/>
      <c r="N256" s="85"/>
      <c r="O256" s="85"/>
      <c r="P256" s="85"/>
      <c r="Q256" s="85"/>
      <c r="R256" s="85"/>
      <c r="S256" s="85"/>
      <c r="T256" s="86"/>
      <c r="AT256" s="16" t="s">
        <v>145</v>
      </c>
      <c r="AU256" s="16" t="s">
        <v>87</v>
      </c>
    </row>
    <row r="257" s="12" customFormat="1">
      <c r="B257" s="239"/>
      <c r="C257" s="240"/>
      <c r="D257" s="236" t="s">
        <v>147</v>
      </c>
      <c r="E257" s="241" t="s">
        <v>1</v>
      </c>
      <c r="F257" s="242" t="s">
        <v>368</v>
      </c>
      <c r="G257" s="240"/>
      <c r="H257" s="243">
        <v>8.4000000000000004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AT257" s="249" t="s">
        <v>147</v>
      </c>
      <c r="AU257" s="249" t="s">
        <v>87</v>
      </c>
      <c r="AV257" s="12" t="s">
        <v>87</v>
      </c>
      <c r="AW257" s="12" t="s">
        <v>34</v>
      </c>
      <c r="AX257" s="12" t="s">
        <v>85</v>
      </c>
      <c r="AY257" s="249" t="s">
        <v>135</v>
      </c>
    </row>
    <row r="258" s="11" customFormat="1" ht="22.8" customHeight="1">
      <c r="B258" s="207"/>
      <c r="C258" s="208"/>
      <c r="D258" s="209" t="s">
        <v>76</v>
      </c>
      <c r="E258" s="221" t="s">
        <v>369</v>
      </c>
      <c r="F258" s="221" t="s">
        <v>370</v>
      </c>
      <c r="G258" s="208"/>
      <c r="H258" s="208"/>
      <c r="I258" s="211"/>
      <c r="J258" s="222">
        <f>BK258</f>
        <v>0</v>
      </c>
      <c r="K258" s="208"/>
      <c r="L258" s="213"/>
      <c r="M258" s="214"/>
      <c r="N258" s="215"/>
      <c r="O258" s="215"/>
      <c r="P258" s="216">
        <f>SUM(P259:P269)</f>
        <v>0</v>
      </c>
      <c r="Q258" s="215"/>
      <c r="R258" s="216">
        <f>SUM(R259:R269)</f>
        <v>0</v>
      </c>
      <c r="S258" s="215"/>
      <c r="T258" s="217">
        <f>SUM(T259:T269)</f>
        <v>0</v>
      </c>
      <c r="AR258" s="218" t="s">
        <v>87</v>
      </c>
      <c r="AT258" s="219" t="s">
        <v>76</v>
      </c>
      <c r="AU258" s="219" t="s">
        <v>85</v>
      </c>
      <c r="AY258" s="218" t="s">
        <v>135</v>
      </c>
      <c r="BK258" s="220">
        <f>SUM(BK259:BK269)</f>
        <v>0</v>
      </c>
    </row>
    <row r="259" s="1" customFormat="1" ht="16.5" customHeight="1">
      <c r="B259" s="37"/>
      <c r="C259" s="223" t="s">
        <v>371</v>
      </c>
      <c r="D259" s="223" t="s">
        <v>138</v>
      </c>
      <c r="E259" s="224" t="s">
        <v>372</v>
      </c>
      <c r="F259" s="225" t="s">
        <v>373</v>
      </c>
      <c r="G259" s="226" t="s">
        <v>181</v>
      </c>
      <c r="H259" s="227">
        <v>1</v>
      </c>
      <c r="I259" s="228"/>
      <c r="J259" s="229">
        <f>ROUND(I259*H259,2)</f>
        <v>0</v>
      </c>
      <c r="K259" s="225" t="s">
        <v>1</v>
      </c>
      <c r="L259" s="42"/>
      <c r="M259" s="230" t="s">
        <v>1</v>
      </c>
      <c r="N259" s="231" t="s">
        <v>42</v>
      </c>
      <c r="O259" s="85"/>
      <c r="P259" s="232">
        <f>O259*H259</f>
        <v>0</v>
      </c>
      <c r="Q259" s="232">
        <v>0</v>
      </c>
      <c r="R259" s="232">
        <f>Q259*H259</f>
        <v>0</v>
      </c>
      <c r="S259" s="232">
        <v>0</v>
      </c>
      <c r="T259" s="233">
        <f>S259*H259</f>
        <v>0</v>
      </c>
      <c r="AR259" s="234" t="s">
        <v>217</v>
      </c>
      <c r="AT259" s="234" t="s">
        <v>138</v>
      </c>
      <c r="AU259" s="234" t="s">
        <v>87</v>
      </c>
      <c r="AY259" s="16" t="s">
        <v>135</v>
      </c>
      <c r="BE259" s="235">
        <f>IF(N259="základní",J259,0)</f>
        <v>0</v>
      </c>
      <c r="BF259" s="235">
        <f>IF(N259="snížená",J259,0)</f>
        <v>0</v>
      </c>
      <c r="BG259" s="235">
        <f>IF(N259="zákl. přenesená",J259,0)</f>
        <v>0</v>
      </c>
      <c r="BH259" s="235">
        <f>IF(N259="sníž. přenesená",J259,0)</f>
        <v>0</v>
      </c>
      <c r="BI259" s="235">
        <f>IF(N259="nulová",J259,0)</f>
        <v>0</v>
      </c>
      <c r="BJ259" s="16" t="s">
        <v>85</v>
      </c>
      <c r="BK259" s="235">
        <f>ROUND(I259*H259,2)</f>
        <v>0</v>
      </c>
      <c r="BL259" s="16" t="s">
        <v>217</v>
      </c>
      <c r="BM259" s="234" t="s">
        <v>374</v>
      </c>
    </row>
    <row r="260" s="1" customFormat="1">
      <c r="B260" s="37"/>
      <c r="C260" s="38"/>
      <c r="D260" s="236" t="s">
        <v>145</v>
      </c>
      <c r="E260" s="38"/>
      <c r="F260" s="237" t="s">
        <v>375</v>
      </c>
      <c r="G260" s="38"/>
      <c r="H260" s="38"/>
      <c r="I260" s="138"/>
      <c r="J260" s="38"/>
      <c r="K260" s="38"/>
      <c r="L260" s="42"/>
      <c r="M260" s="238"/>
      <c r="N260" s="85"/>
      <c r="O260" s="85"/>
      <c r="P260" s="85"/>
      <c r="Q260" s="85"/>
      <c r="R260" s="85"/>
      <c r="S260" s="85"/>
      <c r="T260" s="86"/>
      <c r="AT260" s="16" t="s">
        <v>145</v>
      </c>
      <c r="AU260" s="16" t="s">
        <v>87</v>
      </c>
    </row>
    <row r="261" s="1" customFormat="1" ht="48" customHeight="1">
      <c r="B261" s="37"/>
      <c r="C261" s="223" t="s">
        <v>376</v>
      </c>
      <c r="D261" s="223" t="s">
        <v>138</v>
      </c>
      <c r="E261" s="224" t="s">
        <v>377</v>
      </c>
      <c r="F261" s="225" t="s">
        <v>378</v>
      </c>
      <c r="G261" s="226" t="s">
        <v>379</v>
      </c>
      <c r="H261" s="227">
        <v>152.09800000000001</v>
      </c>
      <c r="I261" s="228"/>
      <c r="J261" s="229">
        <f>ROUND(I261*H261,2)</f>
        <v>0</v>
      </c>
      <c r="K261" s="225" t="s">
        <v>1</v>
      </c>
      <c r="L261" s="42"/>
      <c r="M261" s="230" t="s">
        <v>1</v>
      </c>
      <c r="N261" s="231" t="s">
        <v>42</v>
      </c>
      <c r="O261" s="85"/>
      <c r="P261" s="232">
        <f>O261*H261</f>
        <v>0</v>
      </c>
      <c r="Q261" s="232">
        <v>0</v>
      </c>
      <c r="R261" s="232">
        <f>Q261*H261</f>
        <v>0</v>
      </c>
      <c r="S261" s="232">
        <v>0</v>
      </c>
      <c r="T261" s="233">
        <f>S261*H261</f>
        <v>0</v>
      </c>
      <c r="AR261" s="234" t="s">
        <v>217</v>
      </c>
      <c r="AT261" s="234" t="s">
        <v>138</v>
      </c>
      <c r="AU261" s="234" t="s">
        <v>87</v>
      </c>
      <c r="AY261" s="16" t="s">
        <v>135</v>
      </c>
      <c r="BE261" s="235">
        <f>IF(N261="základní",J261,0)</f>
        <v>0</v>
      </c>
      <c r="BF261" s="235">
        <f>IF(N261="snížená",J261,0)</f>
        <v>0</v>
      </c>
      <c r="BG261" s="235">
        <f>IF(N261="zákl. přenesená",J261,0)</f>
        <v>0</v>
      </c>
      <c r="BH261" s="235">
        <f>IF(N261="sníž. přenesená",J261,0)</f>
        <v>0</v>
      </c>
      <c r="BI261" s="235">
        <f>IF(N261="nulová",J261,0)</f>
        <v>0</v>
      </c>
      <c r="BJ261" s="16" t="s">
        <v>85</v>
      </c>
      <c r="BK261" s="235">
        <f>ROUND(I261*H261,2)</f>
        <v>0</v>
      </c>
      <c r="BL261" s="16" t="s">
        <v>217</v>
      </c>
      <c r="BM261" s="234" t="s">
        <v>380</v>
      </c>
    </row>
    <row r="262" s="1" customFormat="1">
      <c r="B262" s="37"/>
      <c r="C262" s="38"/>
      <c r="D262" s="236" t="s">
        <v>145</v>
      </c>
      <c r="E262" s="38"/>
      <c r="F262" s="237" t="s">
        <v>381</v>
      </c>
      <c r="G262" s="38"/>
      <c r="H262" s="38"/>
      <c r="I262" s="138"/>
      <c r="J262" s="38"/>
      <c r="K262" s="38"/>
      <c r="L262" s="42"/>
      <c r="M262" s="238"/>
      <c r="N262" s="85"/>
      <c r="O262" s="85"/>
      <c r="P262" s="85"/>
      <c r="Q262" s="85"/>
      <c r="R262" s="85"/>
      <c r="S262" s="85"/>
      <c r="T262" s="86"/>
      <c r="AT262" s="16" t="s">
        <v>145</v>
      </c>
      <c r="AU262" s="16" t="s">
        <v>87</v>
      </c>
    </row>
    <row r="263" s="12" customFormat="1">
      <c r="B263" s="239"/>
      <c r="C263" s="240"/>
      <c r="D263" s="236" t="s">
        <v>147</v>
      </c>
      <c r="E263" s="241" t="s">
        <v>1</v>
      </c>
      <c r="F263" s="242" t="s">
        <v>382</v>
      </c>
      <c r="G263" s="240"/>
      <c r="H263" s="243">
        <v>34.716999999999999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AT263" s="249" t="s">
        <v>147</v>
      </c>
      <c r="AU263" s="249" t="s">
        <v>87</v>
      </c>
      <c r="AV263" s="12" t="s">
        <v>87</v>
      </c>
      <c r="AW263" s="12" t="s">
        <v>34</v>
      </c>
      <c r="AX263" s="12" t="s">
        <v>77</v>
      </c>
      <c r="AY263" s="249" t="s">
        <v>135</v>
      </c>
    </row>
    <row r="264" s="13" customFormat="1">
      <c r="B264" s="250"/>
      <c r="C264" s="251"/>
      <c r="D264" s="236" t="s">
        <v>147</v>
      </c>
      <c r="E264" s="252" t="s">
        <v>1</v>
      </c>
      <c r="F264" s="253" t="s">
        <v>383</v>
      </c>
      <c r="G264" s="251"/>
      <c r="H264" s="254">
        <v>34.716999999999999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AT264" s="260" t="s">
        <v>147</v>
      </c>
      <c r="AU264" s="260" t="s">
        <v>87</v>
      </c>
      <c r="AV264" s="13" t="s">
        <v>136</v>
      </c>
      <c r="AW264" s="13" t="s">
        <v>34</v>
      </c>
      <c r="AX264" s="13" t="s">
        <v>77</v>
      </c>
      <c r="AY264" s="260" t="s">
        <v>135</v>
      </c>
    </row>
    <row r="265" s="12" customFormat="1">
      <c r="B265" s="239"/>
      <c r="C265" s="240"/>
      <c r="D265" s="236" t="s">
        <v>147</v>
      </c>
      <c r="E265" s="241" t="s">
        <v>1</v>
      </c>
      <c r="F265" s="242" t="s">
        <v>384</v>
      </c>
      <c r="G265" s="240"/>
      <c r="H265" s="243">
        <v>92.381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AT265" s="249" t="s">
        <v>147</v>
      </c>
      <c r="AU265" s="249" t="s">
        <v>87</v>
      </c>
      <c r="AV265" s="12" t="s">
        <v>87</v>
      </c>
      <c r="AW265" s="12" t="s">
        <v>34</v>
      </c>
      <c r="AX265" s="12" t="s">
        <v>77</v>
      </c>
      <c r="AY265" s="249" t="s">
        <v>135</v>
      </c>
    </row>
    <row r="266" s="13" customFormat="1">
      <c r="B266" s="250"/>
      <c r="C266" s="251"/>
      <c r="D266" s="236" t="s">
        <v>147</v>
      </c>
      <c r="E266" s="252" t="s">
        <v>1</v>
      </c>
      <c r="F266" s="253" t="s">
        <v>385</v>
      </c>
      <c r="G266" s="251"/>
      <c r="H266" s="254">
        <v>92.381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AT266" s="260" t="s">
        <v>147</v>
      </c>
      <c r="AU266" s="260" t="s">
        <v>87</v>
      </c>
      <c r="AV266" s="13" t="s">
        <v>136</v>
      </c>
      <c r="AW266" s="13" t="s">
        <v>34</v>
      </c>
      <c r="AX266" s="13" t="s">
        <v>77</v>
      </c>
      <c r="AY266" s="260" t="s">
        <v>135</v>
      </c>
    </row>
    <row r="267" s="12" customFormat="1">
      <c r="B267" s="239"/>
      <c r="C267" s="240"/>
      <c r="D267" s="236" t="s">
        <v>147</v>
      </c>
      <c r="E267" s="241" t="s">
        <v>1</v>
      </c>
      <c r="F267" s="242" t="s">
        <v>266</v>
      </c>
      <c r="G267" s="240"/>
      <c r="H267" s="243">
        <v>25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AT267" s="249" t="s">
        <v>147</v>
      </c>
      <c r="AU267" s="249" t="s">
        <v>87</v>
      </c>
      <c r="AV267" s="12" t="s">
        <v>87</v>
      </c>
      <c r="AW267" s="12" t="s">
        <v>34</v>
      </c>
      <c r="AX267" s="12" t="s">
        <v>77</v>
      </c>
      <c r="AY267" s="249" t="s">
        <v>135</v>
      </c>
    </row>
    <row r="268" s="13" customFormat="1">
      <c r="B268" s="250"/>
      <c r="C268" s="251"/>
      <c r="D268" s="236" t="s">
        <v>147</v>
      </c>
      <c r="E268" s="252" t="s">
        <v>1</v>
      </c>
      <c r="F268" s="253" t="s">
        <v>386</v>
      </c>
      <c r="G268" s="251"/>
      <c r="H268" s="254">
        <v>25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AT268" s="260" t="s">
        <v>147</v>
      </c>
      <c r="AU268" s="260" t="s">
        <v>87</v>
      </c>
      <c r="AV268" s="13" t="s">
        <v>136</v>
      </c>
      <c r="AW268" s="13" t="s">
        <v>34</v>
      </c>
      <c r="AX268" s="13" t="s">
        <v>77</v>
      </c>
      <c r="AY268" s="260" t="s">
        <v>135</v>
      </c>
    </row>
    <row r="269" s="14" customFormat="1">
      <c r="B269" s="261"/>
      <c r="C269" s="262"/>
      <c r="D269" s="236" t="s">
        <v>147</v>
      </c>
      <c r="E269" s="263" t="s">
        <v>1</v>
      </c>
      <c r="F269" s="264" t="s">
        <v>387</v>
      </c>
      <c r="G269" s="262"/>
      <c r="H269" s="265">
        <v>152.09800000000001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AT269" s="271" t="s">
        <v>147</v>
      </c>
      <c r="AU269" s="271" t="s">
        <v>87</v>
      </c>
      <c r="AV269" s="14" t="s">
        <v>143</v>
      </c>
      <c r="AW269" s="14" t="s">
        <v>34</v>
      </c>
      <c r="AX269" s="14" t="s">
        <v>85</v>
      </c>
      <c r="AY269" s="271" t="s">
        <v>135</v>
      </c>
    </row>
    <row r="270" s="11" customFormat="1" ht="22.8" customHeight="1">
      <c r="B270" s="207"/>
      <c r="C270" s="208"/>
      <c r="D270" s="209" t="s">
        <v>76</v>
      </c>
      <c r="E270" s="221" t="s">
        <v>388</v>
      </c>
      <c r="F270" s="221" t="s">
        <v>389</v>
      </c>
      <c r="G270" s="208"/>
      <c r="H270" s="208"/>
      <c r="I270" s="211"/>
      <c r="J270" s="222">
        <f>BK270</f>
        <v>0</v>
      </c>
      <c r="K270" s="208"/>
      <c r="L270" s="213"/>
      <c r="M270" s="214"/>
      <c r="N270" s="215"/>
      <c r="O270" s="215"/>
      <c r="P270" s="216">
        <f>SUM(P271:P279)</f>
        <v>0</v>
      </c>
      <c r="Q270" s="215"/>
      <c r="R270" s="216">
        <f>SUM(R271:R279)</f>
        <v>0.02776</v>
      </c>
      <c r="S270" s="215"/>
      <c r="T270" s="217">
        <f>SUM(T271:T279)</f>
        <v>0.020959999999999999</v>
      </c>
      <c r="AR270" s="218" t="s">
        <v>87</v>
      </c>
      <c r="AT270" s="219" t="s">
        <v>76</v>
      </c>
      <c r="AU270" s="219" t="s">
        <v>85</v>
      </c>
      <c r="AY270" s="218" t="s">
        <v>135</v>
      </c>
      <c r="BK270" s="220">
        <f>SUM(BK271:BK279)</f>
        <v>0</v>
      </c>
    </row>
    <row r="271" s="1" customFormat="1" ht="24" customHeight="1">
      <c r="B271" s="37"/>
      <c r="C271" s="223" t="s">
        <v>390</v>
      </c>
      <c r="D271" s="223" t="s">
        <v>138</v>
      </c>
      <c r="E271" s="224" t="s">
        <v>391</v>
      </c>
      <c r="F271" s="225" t="s">
        <v>392</v>
      </c>
      <c r="G271" s="226" t="s">
        <v>231</v>
      </c>
      <c r="H271" s="227">
        <v>8</v>
      </c>
      <c r="I271" s="228"/>
      <c r="J271" s="229">
        <f>ROUND(I271*H271,2)</f>
        <v>0</v>
      </c>
      <c r="K271" s="225" t="s">
        <v>142</v>
      </c>
      <c r="L271" s="42"/>
      <c r="M271" s="230" t="s">
        <v>1</v>
      </c>
      <c r="N271" s="231" t="s">
        <v>42</v>
      </c>
      <c r="O271" s="85"/>
      <c r="P271" s="232">
        <f>O271*H271</f>
        <v>0</v>
      </c>
      <c r="Q271" s="232">
        <v>0.00083000000000000001</v>
      </c>
      <c r="R271" s="232">
        <f>Q271*H271</f>
        <v>0.0066400000000000001</v>
      </c>
      <c r="S271" s="232">
        <v>0.0026199999999999999</v>
      </c>
      <c r="T271" s="233">
        <f>S271*H271</f>
        <v>0.020959999999999999</v>
      </c>
      <c r="AR271" s="234" t="s">
        <v>217</v>
      </c>
      <c r="AT271" s="234" t="s">
        <v>138</v>
      </c>
      <c r="AU271" s="234" t="s">
        <v>87</v>
      </c>
      <c r="AY271" s="16" t="s">
        <v>135</v>
      </c>
      <c r="BE271" s="235">
        <f>IF(N271="základní",J271,0)</f>
        <v>0</v>
      </c>
      <c r="BF271" s="235">
        <f>IF(N271="snížená",J271,0)</f>
        <v>0</v>
      </c>
      <c r="BG271" s="235">
        <f>IF(N271="zákl. přenesená",J271,0)</f>
        <v>0</v>
      </c>
      <c r="BH271" s="235">
        <f>IF(N271="sníž. přenesená",J271,0)</f>
        <v>0</v>
      </c>
      <c r="BI271" s="235">
        <f>IF(N271="nulová",J271,0)</f>
        <v>0</v>
      </c>
      <c r="BJ271" s="16" t="s">
        <v>85</v>
      </c>
      <c r="BK271" s="235">
        <f>ROUND(I271*H271,2)</f>
        <v>0</v>
      </c>
      <c r="BL271" s="16" t="s">
        <v>217</v>
      </c>
      <c r="BM271" s="234" t="s">
        <v>393</v>
      </c>
    </row>
    <row r="272" s="1" customFormat="1">
      <c r="B272" s="37"/>
      <c r="C272" s="38"/>
      <c r="D272" s="236" t="s">
        <v>145</v>
      </c>
      <c r="E272" s="38"/>
      <c r="F272" s="237" t="s">
        <v>394</v>
      </c>
      <c r="G272" s="38"/>
      <c r="H272" s="38"/>
      <c r="I272" s="138"/>
      <c r="J272" s="38"/>
      <c r="K272" s="38"/>
      <c r="L272" s="42"/>
      <c r="M272" s="238"/>
      <c r="N272" s="85"/>
      <c r="O272" s="85"/>
      <c r="P272" s="85"/>
      <c r="Q272" s="85"/>
      <c r="R272" s="85"/>
      <c r="S272" s="85"/>
      <c r="T272" s="86"/>
      <c r="AT272" s="16" t="s">
        <v>145</v>
      </c>
      <c r="AU272" s="16" t="s">
        <v>87</v>
      </c>
    </row>
    <row r="273" s="12" customFormat="1">
      <c r="B273" s="239"/>
      <c r="C273" s="240"/>
      <c r="D273" s="236" t="s">
        <v>147</v>
      </c>
      <c r="E273" s="241" t="s">
        <v>1</v>
      </c>
      <c r="F273" s="242" t="s">
        <v>183</v>
      </c>
      <c r="G273" s="240"/>
      <c r="H273" s="243">
        <v>8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AT273" s="249" t="s">
        <v>147</v>
      </c>
      <c r="AU273" s="249" t="s">
        <v>87</v>
      </c>
      <c r="AV273" s="12" t="s">
        <v>87</v>
      </c>
      <c r="AW273" s="12" t="s">
        <v>34</v>
      </c>
      <c r="AX273" s="12" t="s">
        <v>77</v>
      </c>
      <c r="AY273" s="249" t="s">
        <v>135</v>
      </c>
    </row>
    <row r="274" s="13" customFormat="1">
      <c r="B274" s="250"/>
      <c r="C274" s="251"/>
      <c r="D274" s="236" t="s">
        <v>147</v>
      </c>
      <c r="E274" s="252" t="s">
        <v>1</v>
      </c>
      <c r="F274" s="253" t="s">
        <v>155</v>
      </c>
      <c r="G274" s="251"/>
      <c r="H274" s="254">
        <v>8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AT274" s="260" t="s">
        <v>147</v>
      </c>
      <c r="AU274" s="260" t="s">
        <v>87</v>
      </c>
      <c r="AV274" s="13" t="s">
        <v>136</v>
      </c>
      <c r="AW274" s="13" t="s">
        <v>34</v>
      </c>
      <c r="AX274" s="13" t="s">
        <v>85</v>
      </c>
      <c r="AY274" s="260" t="s">
        <v>135</v>
      </c>
    </row>
    <row r="275" s="1" customFormat="1" ht="24" customHeight="1">
      <c r="B275" s="37"/>
      <c r="C275" s="272" t="s">
        <v>395</v>
      </c>
      <c r="D275" s="272" t="s">
        <v>396</v>
      </c>
      <c r="E275" s="273" t="s">
        <v>397</v>
      </c>
      <c r="F275" s="274" t="s">
        <v>398</v>
      </c>
      <c r="G275" s="275" t="s">
        <v>158</v>
      </c>
      <c r="H275" s="276">
        <v>1.1000000000000001</v>
      </c>
      <c r="I275" s="277"/>
      <c r="J275" s="278">
        <f>ROUND(I275*H275,2)</f>
        <v>0</v>
      </c>
      <c r="K275" s="274" t="s">
        <v>142</v>
      </c>
      <c r="L275" s="279"/>
      <c r="M275" s="280" t="s">
        <v>1</v>
      </c>
      <c r="N275" s="281" t="s">
        <v>42</v>
      </c>
      <c r="O275" s="85"/>
      <c r="P275" s="232">
        <f>O275*H275</f>
        <v>0</v>
      </c>
      <c r="Q275" s="232">
        <v>0.019199999999999998</v>
      </c>
      <c r="R275" s="232">
        <f>Q275*H275</f>
        <v>0.02112</v>
      </c>
      <c r="S275" s="232">
        <v>0</v>
      </c>
      <c r="T275" s="233">
        <f>S275*H275</f>
        <v>0</v>
      </c>
      <c r="AR275" s="234" t="s">
        <v>307</v>
      </c>
      <c r="AT275" s="234" t="s">
        <v>396</v>
      </c>
      <c r="AU275" s="234" t="s">
        <v>87</v>
      </c>
      <c r="AY275" s="16" t="s">
        <v>135</v>
      </c>
      <c r="BE275" s="235">
        <f>IF(N275="základní",J275,0)</f>
        <v>0</v>
      </c>
      <c r="BF275" s="235">
        <f>IF(N275="snížená",J275,0)</f>
        <v>0</v>
      </c>
      <c r="BG275" s="235">
        <f>IF(N275="zákl. přenesená",J275,0)</f>
        <v>0</v>
      </c>
      <c r="BH275" s="235">
        <f>IF(N275="sníž. přenesená",J275,0)</f>
        <v>0</v>
      </c>
      <c r="BI275" s="235">
        <f>IF(N275="nulová",J275,0)</f>
        <v>0</v>
      </c>
      <c r="BJ275" s="16" t="s">
        <v>85</v>
      </c>
      <c r="BK275" s="235">
        <f>ROUND(I275*H275,2)</f>
        <v>0</v>
      </c>
      <c r="BL275" s="16" t="s">
        <v>217</v>
      </c>
      <c r="BM275" s="234" t="s">
        <v>399</v>
      </c>
    </row>
    <row r="276" s="1" customFormat="1">
      <c r="B276" s="37"/>
      <c r="C276" s="38"/>
      <c r="D276" s="236" t="s">
        <v>145</v>
      </c>
      <c r="E276" s="38"/>
      <c r="F276" s="237" t="s">
        <v>398</v>
      </c>
      <c r="G276" s="38"/>
      <c r="H276" s="38"/>
      <c r="I276" s="138"/>
      <c r="J276" s="38"/>
      <c r="K276" s="38"/>
      <c r="L276" s="42"/>
      <c r="M276" s="238"/>
      <c r="N276" s="85"/>
      <c r="O276" s="85"/>
      <c r="P276" s="85"/>
      <c r="Q276" s="85"/>
      <c r="R276" s="85"/>
      <c r="S276" s="85"/>
      <c r="T276" s="86"/>
      <c r="AT276" s="16" t="s">
        <v>145</v>
      </c>
      <c r="AU276" s="16" t="s">
        <v>87</v>
      </c>
    </row>
    <row r="277" s="12" customFormat="1">
      <c r="B277" s="239"/>
      <c r="C277" s="240"/>
      <c r="D277" s="236" t="s">
        <v>147</v>
      </c>
      <c r="E277" s="240"/>
      <c r="F277" s="242" t="s">
        <v>400</v>
      </c>
      <c r="G277" s="240"/>
      <c r="H277" s="243">
        <v>1.1000000000000001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AT277" s="249" t="s">
        <v>147</v>
      </c>
      <c r="AU277" s="249" t="s">
        <v>87</v>
      </c>
      <c r="AV277" s="12" t="s">
        <v>87</v>
      </c>
      <c r="AW277" s="12" t="s">
        <v>4</v>
      </c>
      <c r="AX277" s="12" t="s">
        <v>85</v>
      </c>
      <c r="AY277" s="249" t="s">
        <v>135</v>
      </c>
    </row>
    <row r="278" s="1" customFormat="1" ht="24" customHeight="1">
      <c r="B278" s="37"/>
      <c r="C278" s="223" t="s">
        <v>401</v>
      </c>
      <c r="D278" s="223" t="s">
        <v>138</v>
      </c>
      <c r="E278" s="224" t="s">
        <v>402</v>
      </c>
      <c r="F278" s="225" t="s">
        <v>403</v>
      </c>
      <c r="G278" s="226" t="s">
        <v>151</v>
      </c>
      <c r="H278" s="227">
        <v>0.028000000000000001</v>
      </c>
      <c r="I278" s="228"/>
      <c r="J278" s="229">
        <f>ROUND(I278*H278,2)</f>
        <v>0</v>
      </c>
      <c r="K278" s="225" t="s">
        <v>142</v>
      </c>
      <c r="L278" s="42"/>
      <c r="M278" s="230" t="s">
        <v>1</v>
      </c>
      <c r="N278" s="231" t="s">
        <v>42</v>
      </c>
      <c r="O278" s="85"/>
      <c r="P278" s="232">
        <f>O278*H278</f>
        <v>0</v>
      </c>
      <c r="Q278" s="232">
        <v>0</v>
      </c>
      <c r="R278" s="232">
        <f>Q278*H278</f>
        <v>0</v>
      </c>
      <c r="S278" s="232">
        <v>0</v>
      </c>
      <c r="T278" s="233">
        <f>S278*H278</f>
        <v>0</v>
      </c>
      <c r="AR278" s="234" t="s">
        <v>217</v>
      </c>
      <c r="AT278" s="234" t="s">
        <v>138</v>
      </c>
      <c r="AU278" s="234" t="s">
        <v>87</v>
      </c>
      <c r="AY278" s="16" t="s">
        <v>135</v>
      </c>
      <c r="BE278" s="235">
        <f>IF(N278="základní",J278,0)</f>
        <v>0</v>
      </c>
      <c r="BF278" s="235">
        <f>IF(N278="snížená",J278,0)</f>
        <v>0</v>
      </c>
      <c r="BG278" s="235">
        <f>IF(N278="zákl. přenesená",J278,0)</f>
        <v>0</v>
      </c>
      <c r="BH278" s="235">
        <f>IF(N278="sníž. přenesená",J278,0)</f>
        <v>0</v>
      </c>
      <c r="BI278" s="235">
        <f>IF(N278="nulová",J278,0)</f>
        <v>0</v>
      </c>
      <c r="BJ278" s="16" t="s">
        <v>85</v>
      </c>
      <c r="BK278" s="235">
        <f>ROUND(I278*H278,2)</f>
        <v>0</v>
      </c>
      <c r="BL278" s="16" t="s">
        <v>217</v>
      </c>
      <c r="BM278" s="234" t="s">
        <v>404</v>
      </c>
    </row>
    <row r="279" s="1" customFormat="1">
      <c r="B279" s="37"/>
      <c r="C279" s="38"/>
      <c r="D279" s="236" t="s">
        <v>145</v>
      </c>
      <c r="E279" s="38"/>
      <c r="F279" s="237" t="s">
        <v>405</v>
      </c>
      <c r="G279" s="38"/>
      <c r="H279" s="38"/>
      <c r="I279" s="138"/>
      <c r="J279" s="38"/>
      <c r="K279" s="38"/>
      <c r="L279" s="42"/>
      <c r="M279" s="238"/>
      <c r="N279" s="85"/>
      <c r="O279" s="85"/>
      <c r="P279" s="85"/>
      <c r="Q279" s="85"/>
      <c r="R279" s="85"/>
      <c r="S279" s="85"/>
      <c r="T279" s="86"/>
      <c r="AT279" s="16" t="s">
        <v>145</v>
      </c>
      <c r="AU279" s="16" t="s">
        <v>87</v>
      </c>
    </row>
    <row r="280" s="11" customFormat="1" ht="22.8" customHeight="1">
      <c r="B280" s="207"/>
      <c r="C280" s="208"/>
      <c r="D280" s="209" t="s">
        <v>76</v>
      </c>
      <c r="E280" s="221" t="s">
        <v>406</v>
      </c>
      <c r="F280" s="221" t="s">
        <v>407</v>
      </c>
      <c r="G280" s="208"/>
      <c r="H280" s="208"/>
      <c r="I280" s="211"/>
      <c r="J280" s="222">
        <f>BK280</f>
        <v>0</v>
      </c>
      <c r="K280" s="208"/>
      <c r="L280" s="213"/>
      <c r="M280" s="214"/>
      <c r="N280" s="215"/>
      <c r="O280" s="215"/>
      <c r="P280" s="216">
        <f>SUM(P281:P292)</f>
        <v>0</v>
      </c>
      <c r="Q280" s="215"/>
      <c r="R280" s="216">
        <f>SUM(R281:R292)</f>
        <v>0.028348379999999999</v>
      </c>
      <c r="S280" s="215"/>
      <c r="T280" s="217">
        <f>SUM(T281:T292)</f>
        <v>0</v>
      </c>
      <c r="AR280" s="218" t="s">
        <v>87</v>
      </c>
      <c r="AT280" s="219" t="s">
        <v>76</v>
      </c>
      <c r="AU280" s="219" t="s">
        <v>85</v>
      </c>
      <c r="AY280" s="218" t="s">
        <v>135</v>
      </c>
      <c r="BK280" s="220">
        <f>SUM(BK281:BK292)</f>
        <v>0</v>
      </c>
    </row>
    <row r="281" s="1" customFormat="1" ht="36" customHeight="1">
      <c r="B281" s="37"/>
      <c r="C281" s="223" t="s">
        <v>408</v>
      </c>
      <c r="D281" s="223" t="s">
        <v>138</v>
      </c>
      <c r="E281" s="224" t="s">
        <v>409</v>
      </c>
      <c r="F281" s="225" t="s">
        <v>410</v>
      </c>
      <c r="G281" s="226" t="s">
        <v>158</v>
      </c>
      <c r="H281" s="227">
        <v>2.3460000000000001</v>
      </c>
      <c r="I281" s="228"/>
      <c r="J281" s="229">
        <f>ROUND(I281*H281,2)</f>
        <v>0</v>
      </c>
      <c r="K281" s="225" t="s">
        <v>1</v>
      </c>
      <c r="L281" s="42"/>
      <c r="M281" s="230" t="s">
        <v>1</v>
      </c>
      <c r="N281" s="231" t="s">
        <v>42</v>
      </c>
      <c r="O281" s="85"/>
      <c r="P281" s="232">
        <f>O281*H281</f>
        <v>0</v>
      </c>
      <c r="Q281" s="232">
        <v>0.010630000000000001</v>
      </c>
      <c r="R281" s="232">
        <f>Q281*H281</f>
        <v>0.024937980000000002</v>
      </c>
      <c r="S281" s="232">
        <v>0</v>
      </c>
      <c r="T281" s="233">
        <f>S281*H281</f>
        <v>0</v>
      </c>
      <c r="AR281" s="234" t="s">
        <v>217</v>
      </c>
      <c r="AT281" s="234" t="s">
        <v>138</v>
      </c>
      <c r="AU281" s="234" t="s">
        <v>87</v>
      </c>
      <c r="AY281" s="16" t="s">
        <v>135</v>
      </c>
      <c r="BE281" s="235">
        <f>IF(N281="základní",J281,0)</f>
        <v>0</v>
      </c>
      <c r="BF281" s="235">
        <f>IF(N281="snížená",J281,0)</f>
        <v>0</v>
      </c>
      <c r="BG281" s="235">
        <f>IF(N281="zákl. přenesená",J281,0)</f>
        <v>0</v>
      </c>
      <c r="BH281" s="235">
        <f>IF(N281="sníž. přenesená",J281,0)</f>
        <v>0</v>
      </c>
      <c r="BI281" s="235">
        <f>IF(N281="nulová",J281,0)</f>
        <v>0</v>
      </c>
      <c r="BJ281" s="16" t="s">
        <v>85</v>
      </c>
      <c r="BK281" s="235">
        <f>ROUND(I281*H281,2)</f>
        <v>0</v>
      </c>
      <c r="BL281" s="16" t="s">
        <v>217</v>
      </c>
      <c r="BM281" s="234" t="s">
        <v>411</v>
      </c>
    </row>
    <row r="282" s="1" customFormat="1">
      <c r="B282" s="37"/>
      <c r="C282" s="38"/>
      <c r="D282" s="236" t="s">
        <v>145</v>
      </c>
      <c r="E282" s="38"/>
      <c r="F282" s="237" t="s">
        <v>410</v>
      </c>
      <c r="G282" s="38"/>
      <c r="H282" s="38"/>
      <c r="I282" s="138"/>
      <c r="J282" s="38"/>
      <c r="K282" s="38"/>
      <c r="L282" s="42"/>
      <c r="M282" s="238"/>
      <c r="N282" s="85"/>
      <c r="O282" s="85"/>
      <c r="P282" s="85"/>
      <c r="Q282" s="85"/>
      <c r="R282" s="85"/>
      <c r="S282" s="85"/>
      <c r="T282" s="86"/>
      <c r="AT282" s="16" t="s">
        <v>145</v>
      </c>
      <c r="AU282" s="16" t="s">
        <v>87</v>
      </c>
    </row>
    <row r="283" s="12" customFormat="1">
      <c r="B283" s="239"/>
      <c r="C283" s="240"/>
      <c r="D283" s="236" t="s">
        <v>147</v>
      </c>
      <c r="E283" s="241" t="s">
        <v>1</v>
      </c>
      <c r="F283" s="242" t="s">
        <v>412</v>
      </c>
      <c r="G283" s="240"/>
      <c r="H283" s="243">
        <v>2.3460000000000001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AT283" s="249" t="s">
        <v>147</v>
      </c>
      <c r="AU283" s="249" t="s">
        <v>87</v>
      </c>
      <c r="AV283" s="12" t="s">
        <v>87</v>
      </c>
      <c r="AW283" s="12" t="s">
        <v>34</v>
      </c>
      <c r="AX283" s="12" t="s">
        <v>77</v>
      </c>
      <c r="AY283" s="249" t="s">
        <v>135</v>
      </c>
    </row>
    <row r="284" s="13" customFormat="1">
      <c r="B284" s="250"/>
      <c r="C284" s="251"/>
      <c r="D284" s="236" t="s">
        <v>147</v>
      </c>
      <c r="E284" s="252" t="s">
        <v>1</v>
      </c>
      <c r="F284" s="253" t="s">
        <v>155</v>
      </c>
      <c r="G284" s="251"/>
      <c r="H284" s="254">
        <v>2.3460000000000001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AT284" s="260" t="s">
        <v>147</v>
      </c>
      <c r="AU284" s="260" t="s">
        <v>87</v>
      </c>
      <c r="AV284" s="13" t="s">
        <v>136</v>
      </c>
      <c r="AW284" s="13" t="s">
        <v>34</v>
      </c>
      <c r="AX284" s="13" t="s">
        <v>85</v>
      </c>
      <c r="AY284" s="260" t="s">
        <v>135</v>
      </c>
    </row>
    <row r="285" s="1" customFormat="1" ht="16.5" customHeight="1">
      <c r="B285" s="37"/>
      <c r="C285" s="272" t="s">
        <v>413</v>
      </c>
      <c r="D285" s="272" t="s">
        <v>396</v>
      </c>
      <c r="E285" s="273" t="s">
        <v>414</v>
      </c>
      <c r="F285" s="274" t="s">
        <v>415</v>
      </c>
      <c r="G285" s="275" t="s">
        <v>158</v>
      </c>
      <c r="H285" s="276">
        <v>2.3460000000000001</v>
      </c>
      <c r="I285" s="277"/>
      <c r="J285" s="278">
        <f>ROUND(I285*H285,2)</f>
        <v>0</v>
      </c>
      <c r="K285" s="274" t="s">
        <v>1</v>
      </c>
      <c r="L285" s="279"/>
      <c r="M285" s="280" t="s">
        <v>1</v>
      </c>
      <c r="N285" s="281" t="s">
        <v>42</v>
      </c>
      <c r="O285" s="85"/>
      <c r="P285" s="232">
        <f>O285*H285</f>
        <v>0</v>
      </c>
      <c r="Q285" s="232">
        <v>0</v>
      </c>
      <c r="R285" s="232">
        <f>Q285*H285</f>
        <v>0</v>
      </c>
      <c r="S285" s="232">
        <v>0</v>
      </c>
      <c r="T285" s="233">
        <f>S285*H285</f>
        <v>0</v>
      </c>
      <c r="AR285" s="234" t="s">
        <v>307</v>
      </c>
      <c r="AT285" s="234" t="s">
        <v>396</v>
      </c>
      <c r="AU285" s="234" t="s">
        <v>87</v>
      </c>
      <c r="AY285" s="16" t="s">
        <v>135</v>
      </c>
      <c r="BE285" s="235">
        <f>IF(N285="základní",J285,0)</f>
        <v>0</v>
      </c>
      <c r="BF285" s="235">
        <f>IF(N285="snížená",J285,0)</f>
        <v>0</v>
      </c>
      <c r="BG285" s="235">
        <f>IF(N285="zákl. přenesená",J285,0)</f>
        <v>0</v>
      </c>
      <c r="BH285" s="235">
        <f>IF(N285="sníž. přenesená",J285,0)</f>
        <v>0</v>
      </c>
      <c r="BI285" s="235">
        <f>IF(N285="nulová",J285,0)</f>
        <v>0</v>
      </c>
      <c r="BJ285" s="16" t="s">
        <v>85</v>
      </c>
      <c r="BK285" s="235">
        <f>ROUND(I285*H285,2)</f>
        <v>0</v>
      </c>
      <c r="BL285" s="16" t="s">
        <v>217</v>
      </c>
      <c r="BM285" s="234" t="s">
        <v>416</v>
      </c>
    </row>
    <row r="286" s="1" customFormat="1">
      <c r="B286" s="37"/>
      <c r="C286" s="38"/>
      <c r="D286" s="236" t="s">
        <v>145</v>
      </c>
      <c r="E286" s="38"/>
      <c r="F286" s="237" t="s">
        <v>415</v>
      </c>
      <c r="G286" s="38"/>
      <c r="H286" s="38"/>
      <c r="I286" s="138"/>
      <c r="J286" s="38"/>
      <c r="K286" s="38"/>
      <c r="L286" s="42"/>
      <c r="M286" s="238"/>
      <c r="N286" s="85"/>
      <c r="O286" s="85"/>
      <c r="P286" s="85"/>
      <c r="Q286" s="85"/>
      <c r="R286" s="85"/>
      <c r="S286" s="85"/>
      <c r="T286" s="86"/>
      <c r="AT286" s="16" t="s">
        <v>145</v>
      </c>
      <c r="AU286" s="16" t="s">
        <v>87</v>
      </c>
    </row>
    <row r="287" s="1" customFormat="1" ht="16.5" customHeight="1">
      <c r="B287" s="37"/>
      <c r="C287" s="223" t="s">
        <v>417</v>
      </c>
      <c r="D287" s="223" t="s">
        <v>138</v>
      </c>
      <c r="E287" s="224" t="s">
        <v>418</v>
      </c>
      <c r="F287" s="225" t="s">
        <v>419</v>
      </c>
      <c r="G287" s="226" t="s">
        <v>158</v>
      </c>
      <c r="H287" s="227">
        <v>5.8799999999999999</v>
      </c>
      <c r="I287" s="228"/>
      <c r="J287" s="229">
        <f>ROUND(I287*H287,2)</f>
        <v>0</v>
      </c>
      <c r="K287" s="225" t="s">
        <v>142</v>
      </c>
      <c r="L287" s="42"/>
      <c r="M287" s="230" t="s">
        <v>1</v>
      </c>
      <c r="N287" s="231" t="s">
        <v>42</v>
      </c>
      <c r="O287" s="85"/>
      <c r="P287" s="232">
        <f>O287*H287</f>
        <v>0</v>
      </c>
      <c r="Q287" s="232">
        <v>0.00048000000000000001</v>
      </c>
      <c r="R287" s="232">
        <f>Q287*H287</f>
        <v>0.0028224000000000001</v>
      </c>
      <c r="S287" s="232">
        <v>0</v>
      </c>
      <c r="T287" s="233">
        <f>S287*H287</f>
        <v>0</v>
      </c>
      <c r="AR287" s="234" t="s">
        <v>217</v>
      </c>
      <c r="AT287" s="234" t="s">
        <v>138</v>
      </c>
      <c r="AU287" s="234" t="s">
        <v>87</v>
      </c>
      <c r="AY287" s="16" t="s">
        <v>135</v>
      </c>
      <c r="BE287" s="235">
        <f>IF(N287="základní",J287,0)</f>
        <v>0</v>
      </c>
      <c r="BF287" s="235">
        <f>IF(N287="snížená",J287,0)</f>
        <v>0</v>
      </c>
      <c r="BG287" s="235">
        <f>IF(N287="zákl. přenesená",J287,0)</f>
        <v>0</v>
      </c>
      <c r="BH287" s="235">
        <f>IF(N287="sníž. přenesená",J287,0)</f>
        <v>0</v>
      </c>
      <c r="BI287" s="235">
        <f>IF(N287="nulová",J287,0)</f>
        <v>0</v>
      </c>
      <c r="BJ287" s="16" t="s">
        <v>85</v>
      </c>
      <c r="BK287" s="235">
        <f>ROUND(I287*H287,2)</f>
        <v>0</v>
      </c>
      <c r="BL287" s="16" t="s">
        <v>217</v>
      </c>
      <c r="BM287" s="234" t="s">
        <v>420</v>
      </c>
    </row>
    <row r="288" s="1" customFormat="1">
      <c r="B288" s="37"/>
      <c r="C288" s="38"/>
      <c r="D288" s="236" t="s">
        <v>145</v>
      </c>
      <c r="E288" s="38"/>
      <c r="F288" s="237" t="s">
        <v>421</v>
      </c>
      <c r="G288" s="38"/>
      <c r="H288" s="38"/>
      <c r="I288" s="138"/>
      <c r="J288" s="38"/>
      <c r="K288" s="38"/>
      <c r="L288" s="42"/>
      <c r="M288" s="238"/>
      <c r="N288" s="85"/>
      <c r="O288" s="85"/>
      <c r="P288" s="85"/>
      <c r="Q288" s="85"/>
      <c r="R288" s="85"/>
      <c r="S288" s="85"/>
      <c r="T288" s="86"/>
      <c r="AT288" s="16" t="s">
        <v>145</v>
      </c>
      <c r="AU288" s="16" t="s">
        <v>87</v>
      </c>
    </row>
    <row r="289" s="1" customFormat="1" ht="16.5" customHeight="1">
      <c r="B289" s="37"/>
      <c r="C289" s="223" t="s">
        <v>422</v>
      </c>
      <c r="D289" s="223" t="s">
        <v>138</v>
      </c>
      <c r="E289" s="224" t="s">
        <v>423</v>
      </c>
      <c r="F289" s="225" t="s">
        <v>424</v>
      </c>
      <c r="G289" s="226" t="s">
        <v>158</v>
      </c>
      <c r="H289" s="227">
        <v>5.8799999999999999</v>
      </c>
      <c r="I289" s="228"/>
      <c r="J289" s="229">
        <f>ROUND(I289*H289,2)</f>
        <v>0</v>
      </c>
      <c r="K289" s="225" t="s">
        <v>142</v>
      </c>
      <c r="L289" s="42"/>
      <c r="M289" s="230" t="s">
        <v>1</v>
      </c>
      <c r="N289" s="231" t="s">
        <v>42</v>
      </c>
      <c r="O289" s="85"/>
      <c r="P289" s="232">
        <f>O289*H289</f>
        <v>0</v>
      </c>
      <c r="Q289" s="232">
        <v>0.00010000000000000001</v>
      </c>
      <c r="R289" s="232">
        <f>Q289*H289</f>
        <v>0.00058799999999999998</v>
      </c>
      <c r="S289" s="232">
        <v>0</v>
      </c>
      <c r="T289" s="233">
        <f>S289*H289</f>
        <v>0</v>
      </c>
      <c r="AR289" s="234" t="s">
        <v>217</v>
      </c>
      <c r="AT289" s="234" t="s">
        <v>138</v>
      </c>
      <c r="AU289" s="234" t="s">
        <v>87</v>
      </c>
      <c r="AY289" s="16" t="s">
        <v>135</v>
      </c>
      <c r="BE289" s="235">
        <f>IF(N289="základní",J289,0)</f>
        <v>0</v>
      </c>
      <c r="BF289" s="235">
        <f>IF(N289="snížená",J289,0)</f>
        <v>0</v>
      </c>
      <c r="BG289" s="235">
        <f>IF(N289="zákl. přenesená",J289,0)</f>
        <v>0</v>
      </c>
      <c r="BH289" s="235">
        <f>IF(N289="sníž. přenesená",J289,0)</f>
        <v>0</v>
      </c>
      <c r="BI289" s="235">
        <f>IF(N289="nulová",J289,0)</f>
        <v>0</v>
      </c>
      <c r="BJ289" s="16" t="s">
        <v>85</v>
      </c>
      <c r="BK289" s="235">
        <f>ROUND(I289*H289,2)</f>
        <v>0</v>
      </c>
      <c r="BL289" s="16" t="s">
        <v>217</v>
      </c>
      <c r="BM289" s="234" t="s">
        <v>425</v>
      </c>
    </row>
    <row r="290" s="1" customFormat="1">
      <c r="B290" s="37"/>
      <c r="C290" s="38"/>
      <c r="D290" s="236" t="s">
        <v>145</v>
      </c>
      <c r="E290" s="38"/>
      <c r="F290" s="237" t="s">
        <v>426</v>
      </c>
      <c r="G290" s="38"/>
      <c r="H290" s="38"/>
      <c r="I290" s="138"/>
      <c r="J290" s="38"/>
      <c r="K290" s="38"/>
      <c r="L290" s="42"/>
      <c r="M290" s="238"/>
      <c r="N290" s="85"/>
      <c r="O290" s="85"/>
      <c r="P290" s="85"/>
      <c r="Q290" s="85"/>
      <c r="R290" s="85"/>
      <c r="S290" s="85"/>
      <c r="T290" s="86"/>
      <c r="AT290" s="16" t="s">
        <v>145</v>
      </c>
      <c r="AU290" s="16" t="s">
        <v>87</v>
      </c>
    </row>
    <row r="291" s="1" customFormat="1" ht="24" customHeight="1">
      <c r="B291" s="37"/>
      <c r="C291" s="223" t="s">
        <v>427</v>
      </c>
      <c r="D291" s="223" t="s">
        <v>138</v>
      </c>
      <c r="E291" s="224" t="s">
        <v>428</v>
      </c>
      <c r="F291" s="225" t="s">
        <v>429</v>
      </c>
      <c r="G291" s="226" t="s">
        <v>151</v>
      </c>
      <c r="H291" s="227">
        <v>0.028000000000000001</v>
      </c>
      <c r="I291" s="228"/>
      <c r="J291" s="229">
        <f>ROUND(I291*H291,2)</f>
        <v>0</v>
      </c>
      <c r="K291" s="225" t="s">
        <v>142</v>
      </c>
      <c r="L291" s="42"/>
      <c r="M291" s="230" t="s">
        <v>1</v>
      </c>
      <c r="N291" s="231" t="s">
        <v>42</v>
      </c>
      <c r="O291" s="85"/>
      <c r="P291" s="232">
        <f>O291*H291</f>
        <v>0</v>
      </c>
      <c r="Q291" s="232">
        <v>0</v>
      </c>
      <c r="R291" s="232">
        <f>Q291*H291</f>
        <v>0</v>
      </c>
      <c r="S291" s="232">
        <v>0</v>
      </c>
      <c r="T291" s="233">
        <f>S291*H291</f>
        <v>0</v>
      </c>
      <c r="AR291" s="234" t="s">
        <v>217</v>
      </c>
      <c r="AT291" s="234" t="s">
        <v>138</v>
      </c>
      <c r="AU291" s="234" t="s">
        <v>87</v>
      </c>
      <c r="AY291" s="16" t="s">
        <v>135</v>
      </c>
      <c r="BE291" s="235">
        <f>IF(N291="základní",J291,0)</f>
        <v>0</v>
      </c>
      <c r="BF291" s="235">
        <f>IF(N291="snížená",J291,0)</f>
        <v>0</v>
      </c>
      <c r="BG291" s="235">
        <f>IF(N291="zákl. přenesená",J291,0)</f>
        <v>0</v>
      </c>
      <c r="BH291" s="235">
        <f>IF(N291="sníž. přenesená",J291,0)</f>
        <v>0</v>
      </c>
      <c r="BI291" s="235">
        <f>IF(N291="nulová",J291,0)</f>
        <v>0</v>
      </c>
      <c r="BJ291" s="16" t="s">
        <v>85</v>
      </c>
      <c r="BK291" s="235">
        <f>ROUND(I291*H291,2)</f>
        <v>0</v>
      </c>
      <c r="BL291" s="16" t="s">
        <v>217</v>
      </c>
      <c r="BM291" s="234" t="s">
        <v>430</v>
      </c>
    </row>
    <row r="292" s="1" customFormat="1">
      <c r="B292" s="37"/>
      <c r="C292" s="38"/>
      <c r="D292" s="236" t="s">
        <v>145</v>
      </c>
      <c r="E292" s="38"/>
      <c r="F292" s="237" t="s">
        <v>431</v>
      </c>
      <c r="G292" s="38"/>
      <c r="H292" s="38"/>
      <c r="I292" s="138"/>
      <c r="J292" s="38"/>
      <c r="K292" s="38"/>
      <c r="L292" s="42"/>
      <c r="M292" s="238"/>
      <c r="N292" s="85"/>
      <c r="O292" s="85"/>
      <c r="P292" s="85"/>
      <c r="Q292" s="85"/>
      <c r="R292" s="85"/>
      <c r="S292" s="85"/>
      <c r="T292" s="86"/>
      <c r="AT292" s="16" t="s">
        <v>145</v>
      </c>
      <c r="AU292" s="16" t="s">
        <v>87</v>
      </c>
    </row>
    <row r="293" s="11" customFormat="1" ht="22.8" customHeight="1">
      <c r="B293" s="207"/>
      <c r="C293" s="208"/>
      <c r="D293" s="209" t="s">
        <v>76</v>
      </c>
      <c r="E293" s="221" t="s">
        <v>432</v>
      </c>
      <c r="F293" s="221" t="s">
        <v>433</v>
      </c>
      <c r="G293" s="208"/>
      <c r="H293" s="208"/>
      <c r="I293" s="211"/>
      <c r="J293" s="222">
        <f>BK293</f>
        <v>0</v>
      </c>
      <c r="K293" s="208"/>
      <c r="L293" s="213"/>
      <c r="M293" s="214"/>
      <c r="N293" s="215"/>
      <c r="O293" s="215"/>
      <c r="P293" s="216">
        <f>SUM(P294:P304)</f>
        <v>0</v>
      </c>
      <c r="Q293" s="215"/>
      <c r="R293" s="216">
        <f>SUM(R294:R304)</f>
        <v>0.0025035399999999998</v>
      </c>
      <c r="S293" s="215"/>
      <c r="T293" s="217">
        <f>SUM(T294:T304)</f>
        <v>0</v>
      </c>
      <c r="AR293" s="218" t="s">
        <v>87</v>
      </c>
      <c r="AT293" s="219" t="s">
        <v>76</v>
      </c>
      <c r="AU293" s="219" t="s">
        <v>85</v>
      </c>
      <c r="AY293" s="218" t="s">
        <v>135</v>
      </c>
      <c r="BK293" s="220">
        <f>SUM(BK294:BK304)</f>
        <v>0</v>
      </c>
    </row>
    <row r="294" s="1" customFormat="1" ht="24" customHeight="1">
      <c r="B294" s="37"/>
      <c r="C294" s="223" t="s">
        <v>434</v>
      </c>
      <c r="D294" s="223" t="s">
        <v>138</v>
      </c>
      <c r="E294" s="224" t="s">
        <v>435</v>
      </c>
      <c r="F294" s="225" t="s">
        <v>436</v>
      </c>
      <c r="G294" s="226" t="s">
        <v>158</v>
      </c>
      <c r="H294" s="227">
        <v>9.6289999999999996</v>
      </c>
      <c r="I294" s="228"/>
      <c r="J294" s="229">
        <f>ROUND(I294*H294,2)</f>
        <v>0</v>
      </c>
      <c r="K294" s="225" t="s">
        <v>142</v>
      </c>
      <c r="L294" s="42"/>
      <c r="M294" s="230" t="s">
        <v>1</v>
      </c>
      <c r="N294" s="231" t="s">
        <v>42</v>
      </c>
      <c r="O294" s="85"/>
      <c r="P294" s="232">
        <f>O294*H294</f>
        <v>0</v>
      </c>
      <c r="Q294" s="232">
        <v>0.00013999999999999999</v>
      </c>
      <c r="R294" s="232">
        <f>Q294*H294</f>
        <v>0.0013480599999999999</v>
      </c>
      <c r="S294" s="232">
        <v>0</v>
      </c>
      <c r="T294" s="233">
        <f>S294*H294</f>
        <v>0</v>
      </c>
      <c r="AR294" s="234" t="s">
        <v>217</v>
      </c>
      <c r="AT294" s="234" t="s">
        <v>138</v>
      </c>
      <c r="AU294" s="234" t="s">
        <v>87</v>
      </c>
      <c r="AY294" s="16" t="s">
        <v>135</v>
      </c>
      <c r="BE294" s="235">
        <f>IF(N294="základní",J294,0)</f>
        <v>0</v>
      </c>
      <c r="BF294" s="235">
        <f>IF(N294="snížená",J294,0)</f>
        <v>0</v>
      </c>
      <c r="BG294" s="235">
        <f>IF(N294="zákl. přenesená",J294,0)</f>
        <v>0</v>
      </c>
      <c r="BH294" s="235">
        <f>IF(N294="sníž. přenesená",J294,0)</f>
        <v>0</v>
      </c>
      <c r="BI294" s="235">
        <f>IF(N294="nulová",J294,0)</f>
        <v>0</v>
      </c>
      <c r="BJ294" s="16" t="s">
        <v>85</v>
      </c>
      <c r="BK294" s="235">
        <f>ROUND(I294*H294,2)</f>
        <v>0</v>
      </c>
      <c r="BL294" s="16" t="s">
        <v>217</v>
      </c>
      <c r="BM294" s="234" t="s">
        <v>437</v>
      </c>
    </row>
    <row r="295" s="1" customFormat="1">
      <c r="B295" s="37"/>
      <c r="C295" s="38"/>
      <c r="D295" s="236" t="s">
        <v>145</v>
      </c>
      <c r="E295" s="38"/>
      <c r="F295" s="237" t="s">
        <v>438</v>
      </c>
      <c r="G295" s="38"/>
      <c r="H295" s="38"/>
      <c r="I295" s="138"/>
      <c r="J295" s="38"/>
      <c r="K295" s="38"/>
      <c r="L295" s="42"/>
      <c r="M295" s="238"/>
      <c r="N295" s="85"/>
      <c r="O295" s="85"/>
      <c r="P295" s="85"/>
      <c r="Q295" s="85"/>
      <c r="R295" s="85"/>
      <c r="S295" s="85"/>
      <c r="T295" s="86"/>
      <c r="AT295" s="16" t="s">
        <v>145</v>
      </c>
      <c r="AU295" s="16" t="s">
        <v>87</v>
      </c>
    </row>
    <row r="296" s="12" customFormat="1">
      <c r="B296" s="239"/>
      <c r="C296" s="240"/>
      <c r="D296" s="236" t="s">
        <v>147</v>
      </c>
      <c r="E296" s="241" t="s">
        <v>1</v>
      </c>
      <c r="F296" s="242" t="s">
        <v>439</v>
      </c>
      <c r="G296" s="240"/>
      <c r="H296" s="243">
        <v>1.5489999999999999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AT296" s="249" t="s">
        <v>147</v>
      </c>
      <c r="AU296" s="249" t="s">
        <v>87</v>
      </c>
      <c r="AV296" s="12" t="s">
        <v>87</v>
      </c>
      <c r="AW296" s="12" t="s">
        <v>34</v>
      </c>
      <c r="AX296" s="12" t="s">
        <v>77</v>
      </c>
      <c r="AY296" s="249" t="s">
        <v>135</v>
      </c>
    </row>
    <row r="297" s="13" customFormat="1">
      <c r="B297" s="250"/>
      <c r="C297" s="251"/>
      <c r="D297" s="236" t="s">
        <v>147</v>
      </c>
      <c r="E297" s="252" t="s">
        <v>1</v>
      </c>
      <c r="F297" s="253" t="s">
        <v>383</v>
      </c>
      <c r="G297" s="251"/>
      <c r="H297" s="254">
        <v>1.5489999999999999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AT297" s="260" t="s">
        <v>147</v>
      </c>
      <c r="AU297" s="260" t="s">
        <v>87</v>
      </c>
      <c r="AV297" s="13" t="s">
        <v>136</v>
      </c>
      <c r="AW297" s="13" t="s">
        <v>34</v>
      </c>
      <c r="AX297" s="13" t="s">
        <v>77</v>
      </c>
      <c r="AY297" s="260" t="s">
        <v>135</v>
      </c>
    </row>
    <row r="298" s="12" customFormat="1">
      <c r="B298" s="239"/>
      <c r="C298" s="240"/>
      <c r="D298" s="236" t="s">
        <v>147</v>
      </c>
      <c r="E298" s="241" t="s">
        <v>1</v>
      </c>
      <c r="F298" s="242" t="s">
        <v>440</v>
      </c>
      <c r="G298" s="240"/>
      <c r="H298" s="243">
        <v>4.0800000000000001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AT298" s="249" t="s">
        <v>147</v>
      </c>
      <c r="AU298" s="249" t="s">
        <v>87</v>
      </c>
      <c r="AV298" s="12" t="s">
        <v>87</v>
      </c>
      <c r="AW298" s="12" t="s">
        <v>34</v>
      </c>
      <c r="AX298" s="12" t="s">
        <v>77</v>
      </c>
      <c r="AY298" s="249" t="s">
        <v>135</v>
      </c>
    </row>
    <row r="299" s="13" customFormat="1">
      <c r="B299" s="250"/>
      <c r="C299" s="251"/>
      <c r="D299" s="236" t="s">
        <v>147</v>
      </c>
      <c r="E299" s="252" t="s">
        <v>1</v>
      </c>
      <c r="F299" s="253" t="s">
        <v>385</v>
      </c>
      <c r="G299" s="251"/>
      <c r="H299" s="254">
        <v>4.0800000000000001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AT299" s="260" t="s">
        <v>147</v>
      </c>
      <c r="AU299" s="260" t="s">
        <v>87</v>
      </c>
      <c r="AV299" s="13" t="s">
        <v>136</v>
      </c>
      <c r="AW299" s="13" t="s">
        <v>34</v>
      </c>
      <c r="AX299" s="13" t="s">
        <v>77</v>
      </c>
      <c r="AY299" s="260" t="s">
        <v>135</v>
      </c>
    </row>
    <row r="300" s="12" customFormat="1">
      <c r="B300" s="239"/>
      <c r="C300" s="240"/>
      <c r="D300" s="236" t="s">
        <v>147</v>
      </c>
      <c r="E300" s="241" t="s">
        <v>1</v>
      </c>
      <c r="F300" s="242" t="s">
        <v>143</v>
      </c>
      <c r="G300" s="240"/>
      <c r="H300" s="243">
        <v>4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AT300" s="249" t="s">
        <v>147</v>
      </c>
      <c r="AU300" s="249" t="s">
        <v>87</v>
      </c>
      <c r="AV300" s="12" t="s">
        <v>87</v>
      </c>
      <c r="AW300" s="12" t="s">
        <v>34</v>
      </c>
      <c r="AX300" s="12" t="s">
        <v>77</v>
      </c>
      <c r="AY300" s="249" t="s">
        <v>135</v>
      </c>
    </row>
    <row r="301" s="13" customFormat="1">
      <c r="B301" s="250"/>
      <c r="C301" s="251"/>
      <c r="D301" s="236" t="s">
        <v>147</v>
      </c>
      <c r="E301" s="252" t="s">
        <v>1</v>
      </c>
      <c r="F301" s="253" t="s">
        <v>386</v>
      </c>
      <c r="G301" s="251"/>
      <c r="H301" s="254">
        <v>4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AT301" s="260" t="s">
        <v>147</v>
      </c>
      <c r="AU301" s="260" t="s">
        <v>87</v>
      </c>
      <c r="AV301" s="13" t="s">
        <v>136</v>
      </c>
      <c r="AW301" s="13" t="s">
        <v>34</v>
      </c>
      <c r="AX301" s="13" t="s">
        <v>77</v>
      </c>
      <c r="AY301" s="260" t="s">
        <v>135</v>
      </c>
    </row>
    <row r="302" s="14" customFormat="1">
      <c r="B302" s="261"/>
      <c r="C302" s="262"/>
      <c r="D302" s="236" t="s">
        <v>147</v>
      </c>
      <c r="E302" s="263" t="s">
        <v>1</v>
      </c>
      <c r="F302" s="264" t="s">
        <v>387</v>
      </c>
      <c r="G302" s="262"/>
      <c r="H302" s="265">
        <v>9.6289999999999996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AT302" s="271" t="s">
        <v>147</v>
      </c>
      <c r="AU302" s="271" t="s">
        <v>87</v>
      </c>
      <c r="AV302" s="14" t="s">
        <v>143</v>
      </c>
      <c r="AW302" s="14" t="s">
        <v>34</v>
      </c>
      <c r="AX302" s="14" t="s">
        <v>85</v>
      </c>
      <c r="AY302" s="271" t="s">
        <v>135</v>
      </c>
    </row>
    <row r="303" s="1" customFormat="1" ht="24" customHeight="1">
      <c r="B303" s="37"/>
      <c r="C303" s="223" t="s">
        <v>441</v>
      </c>
      <c r="D303" s="223" t="s">
        <v>138</v>
      </c>
      <c r="E303" s="224" t="s">
        <v>442</v>
      </c>
      <c r="F303" s="225" t="s">
        <v>443</v>
      </c>
      <c r="G303" s="226" t="s">
        <v>158</v>
      </c>
      <c r="H303" s="227">
        <v>9.6289999999999996</v>
      </c>
      <c r="I303" s="228"/>
      <c r="J303" s="229">
        <f>ROUND(I303*H303,2)</f>
        <v>0</v>
      </c>
      <c r="K303" s="225" t="s">
        <v>142</v>
      </c>
      <c r="L303" s="42"/>
      <c r="M303" s="230" t="s">
        <v>1</v>
      </c>
      <c r="N303" s="231" t="s">
        <v>42</v>
      </c>
      <c r="O303" s="85"/>
      <c r="P303" s="232">
        <f>O303*H303</f>
        <v>0</v>
      </c>
      <c r="Q303" s="232">
        <v>0.00012</v>
      </c>
      <c r="R303" s="232">
        <f>Q303*H303</f>
        <v>0.00115548</v>
      </c>
      <c r="S303" s="232">
        <v>0</v>
      </c>
      <c r="T303" s="233">
        <f>S303*H303</f>
        <v>0</v>
      </c>
      <c r="AR303" s="234" t="s">
        <v>217</v>
      </c>
      <c r="AT303" s="234" t="s">
        <v>138</v>
      </c>
      <c r="AU303" s="234" t="s">
        <v>87</v>
      </c>
      <c r="AY303" s="16" t="s">
        <v>135</v>
      </c>
      <c r="BE303" s="235">
        <f>IF(N303="základní",J303,0)</f>
        <v>0</v>
      </c>
      <c r="BF303" s="235">
        <f>IF(N303="snížená",J303,0)</f>
        <v>0</v>
      </c>
      <c r="BG303" s="235">
        <f>IF(N303="zákl. přenesená",J303,0)</f>
        <v>0</v>
      </c>
      <c r="BH303" s="235">
        <f>IF(N303="sníž. přenesená",J303,0)</f>
        <v>0</v>
      </c>
      <c r="BI303" s="235">
        <f>IF(N303="nulová",J303,0)</f>
        <v>0</v>
      </c>
      <c r="BJ303" s="16" t="s">
        <v>85</v>
      </c>
      <c r="BK303" s="235">
        <f>ROUND(I303*H303,2)</f>
        <v>0</v>
      </c>
      <c r="BL303" s="16" t="s">
        <v>217</v>
      </c>
      <c r="BM303" s="234" t="s">
        <v>444</v>
      </c>
    </row>
    <row r="304" s="1" customFormat="1">
      <c r="B304" s="37"/>
      <c r="C304" s="38"/>
      <c r="D304" s="236" t="s">
        <v>145</v>
      </c>
      <c r="E304" s="38"/>
      <c r="F304" s="237" t="s">
        <v>445</v>
      </c>
      <c r="G304" s="38"/>
      <c r="H304" s="38"/>
      <c r="I304" s="138"/>
      <c r="J304" s="38"/>
      <c r="K304" s="38"/>
      <c r="L304" s="42"/>
      <c r="M304" s="238"/>
      <c r="N304" s="85"/>
      <c r="O304" s="85"/>
      <c r="P304" s="85"/>
      <c r="Q304" s="85"/>
      <c r="R304" s="85"/>
      <c r="S304" s="85"/>
      <c r="T304" s="86"/>
      <c r="AT304" s="16" t="s">
        <v>145</v>
      </c>
      <c r="AU304" s="16" t="s">
        <v>87</v>
      </c>
    </row>
    <row r="305" s="11" customFormat="1" ht="22.8" customHeight="1">
      <c r="B305" s="207"/>
      <c r="C305" s="208"/>
      <c r="D305" s="209" t="s">
        <v>76</v>
      </c>
      <c r="E305" s="221" t="s">
        <v>446</v>
      </c>
      <c r="F305" s="221" t="s">
        <v>447</v>
      </c>
      <c r="G305" s="208"/>
      <c r="H305" s="208"/>
      <c r="I305" s="211"/>
      <c r="J305" s="222">
        <f>BK305</f>
        <v>0</v>
      </c>
      <c r="K305" s="208"/>
      <c r="L305" s="213"/>
      <c r="M305" s="214"/>
      <c r="N305" s="215"/>
      <c r="O305" s="215"/>
      <c r="P305" s="216">
        <f>SUM(P306:P316)</f>
        <v>0</v>
      </c>
      <c r="Q305" s="215"/>
      <c r="R305" s="216">
        <f>SUM(R306:R316)</f>
        <v>0.020746000000000001</v>
      </c>
      <c r="S305" s="215"/>
      <c r="T305" s="217">
        <f>SUM(T306:T316)</f>
        <v>0</v>
      </c>
      <c r="AR305" s="218" t="s">
        <v>87</v>
      </c>
      <c r="AT305" s="219" t="s">
        <v>76</v>
      </c>
      <c r="AU305" s="219" t="s">
        <v>85</v>
      </c>
      <c r="AY305" s="218" t="s">
        <v>135</v>
      </c>
      <c r="BK305" s="220">
        <f>SUM(BK306:BK316)</f>
        <v>0</v>
      </c>
    </row>
    <row r="306" s="1" customFormat="1" ht="24" customHeight="1">
      <c r="B306" s="37"/>
      <c r="C306" s="223" t="s">
        <v>448</v>
      </c>
      <c r="D306" s="223" t="s">
        <v>138</v>
      </c>
      <c r="E306" s="224" t="s">
        <v>449</v>
      </c>
      <c r="F306" s="225" t="s">
        <v>450</v>
      </c>
      <c r="G306" s="226" t="s">
        <v>158</v>
      </c>
      <c r="H306" s="227">
        <v>70.219999999999999</v>
      </c>
      <c r="I306" s="228"/>
      <c r="J306" s="229">
        <f>ROUND(I306*H306,2)</f>
        <v>0</v>
      </c>
      <c r="K306" s="225" t="s">
        <v>142</v>
      </c>
      <c r="L306" s="42"/>
      <c r="M306" s="230" t="s">
        <v>1</v>
      </c>
      <c r="N306" s="231" t="s">
        <v>42</v>
      </c>
      <c r="O306" s="85"/>
      <c r="P306" s="232">
        <f>O306*H306</f>
        <v>0</v>
      </c>
      <c r="Q306" s="232">
        <v>0.00029</v>
      </c>
      <c r="R306" s="232">
        <f>Q306*H306</f>
        <v>0.020363800000000001</v>
      </c>
      <c r="S306" s="232">
        <v>0</v>
      </c>
      <c r="T306" s="233">
        <f>S306*H306</f>
        <v>0</v>
      </c>
      <c r="AR306" s="234" t="s">
        <v>217</v>
      </c>
      <c r="AT306" s="234" t="s">
        <v>138</v>
      </c>
      <c r="AU306" s="234" t="s">
        <v>87</v>
      </c>
      <c r="AY306" s="16" t="s">
        <v>135</v>
      </c>
      <c r="BE306" s="235">
        <f>IF(N306="základní",J306,0)</f>
        <v>0</v>
      </c>
      <c r="BF306" s="235">
        <f>IF(N306="snížená",J306,0)</f>
        <v>0</v>
      </c>
      <c r="BG306" s="235">
        <f>IF(N306="zákl. přenesená",J306,0)</f>
        <v>0</v>
      </c>
      <c r="BH306" s="235">
        <f>IF(N306="sníž. přenesená",J306,0)</f>
        <v>0</v>
      </c>
      <c r="BI306" s="235">
        <f>IF(N306="nulová",J306,0)</f>
        <v>0</v>
      </c>
      <c r="BJ306" s="16" t="s">
        <v>85</v>
      </c>
      <c r="BK306" s="235">
        <f>ROUND(I306*H306,2)</f>
        <v>0</v>
      </c>
      <c r="BL306" s="16" t="s">
        <v>217</v>
      </c>
      <c r="BM306" s="234" t="s">
        <v>451</v>
      </c>
    </row>
    <row r="307" s="1" customFormat="1">
      <c r="B307" s="37"/>
      <c r="C307" s="38"/>
      <c r="D307" s="236" t="s">
        <v>145</v>
      </c>
      <c r="E307" s="38"/>
      <c r="F307" s="237" t="s">
        <v>452</v>
      </c>
      <c r="G307" s="38"/>
      <c r="H307" s="38"/>
      <c r="I307" s="138"/>
      <c r="J307" s="38"/>
      <c r="K307" s="38"/>
      <c r="L307" s="42"/>
      <c r="M307" s="238"/>
      <c r="N307" s="85"/>
      <c r="O307" s="85"/>
      <c r="P307" s="85"/>
      <c r="Q307" s="85"/>
      <c r="R307" s="85"/>
      <c r="S307" s="85"/>
      <c r="T307" s="86"/>
      <c r="AT307" s="16" t="s">
        <v>145</v>
      </c>
      <c r="AU307" s="16" t="s">
        <v>87</v>
      </c>
    </row>
    <row r="308" s="12" customFormat="1">
      <c r="B308" s="239"/>
      <c r="C308" s="240"/>
      <c r="D308" s="236" t="s">
        <v>147</v>
      </c>
      <c r="E308" s="241" t="s">
        <v>1</v>
      </c>
      <c r="F308" s="242" t="s">
        <v>453</v>
      </c>
      <c r="G308" s="240"/>
      <c r="H308" s="243">
        <v>50.219999999999999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AT308" s="249" t="s">
        <v>147</v>
      </c>
      <c r="AU308" s="249" t="s">
        <v>87</v>
      </c>
      <c r="AV308" s="12" t="s">
        <v>87</v>
      </c>
      <c r="AW308" s="12" t="s">
        <v>34</v>
      </c>
      <c r="AX308" s="12" t="s">
        <v>77</v>
      </c>
      <c r="AY308" s="249" t="s">
        <v>135</v>
      </c>
    </row>
    <row r="309" s="13" customFormat="1">
      <c r="B309" s="250"/>
      <c r="C309" s="251"/>
      <c r="D309" s="236" t="s">
        <v>147</v>
      </c>
      <c r="E309" s="252" t="s">
        <v>1</v>
      </c>
      <c r="F309" s="253" t="s">
        <v>454</v>
      </c>
      <c r="G309" s="251"/>
      <c r="H309" s="254">
        <v>50.219999999999999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AT309" s="260" t="s">
        <v>147</v>
      </c>
      <c r="AU309" s="260" t="s">
        <v>87</v>
      </c>
      <c r="AV309" s="13" t="s">
        <v>136</v>
      </c>
      <c r="AW309" s="13" t="s">
        <v>34</v>
      </c>
      <c r="AX309" s="13" t="s">
        <v>77</v>
      </c>
      <c r="AY309" s="260" t="s">
        <v>135</v>
      </c>
    </row>
    <row r="310" s="12" customFormat="1">
      <c r="B310" s="239"/>
      <c r="C310" s="240"/>
      <c r="D310" s="236" t="s">
        <v>147</v>
      </c>
      <c r="E310" s="241" t="s">
        <v>1</v>
      </c>
      <c r="F310" s="242" t="s">
        <v>239</v>
      </c>
      <c r="G310" s="240"/>
      <c r="H310" s="243">
        <v>20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AT310" s="249" t="s">
        <v>147</v>
      </c>
      <c r="AU310" s="249" t="s">
        <v>87</v>
      </c>
      <c r="AV310" s="12" t="s">
        <v>87</v>
      </c>
      <c r="AW310" s="12" t="s">
        <v>34</v>
      </c>
      <c r="AX310" s="12" t="s">
        <v>77</v>
      </c>
      <c r="AY310" s="249" t="s">
        <v>135</v>
      </c>
    </row>
    <row r="311" s="13" customFormat="1">
      <c r="B311" s="250"/>
      <c r="C311" s="251"/>
      <c r="D311" s="236" t="s">
        <v>147</v>
      </c>
      <c r="E311" s="252" t="s">
        <v>1</v>
      </c>
      <c r="F311" s="253" t="s">
        <v>455</v>
      </c>
      <c r="G311" s="251"/>
      <c r="H311" s="254">
        <v>20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AT311" s="260" t="s">
        <v>147</v>
      </c>
      <c r="AU311" s="260" t="s">
        <v>87</v>
      </c>
      <c r="AV311" s="13" t="s">
        <v>136</v>
      </c>
      <c r="AW311" s="13" t="s">
        <v>34</v>
      </c>
      <c r="AX311" s="13" t="s">
        <v>77</v>
      </c>
      <c r="AY311" s="260" t="s">
        <v>135</v>
      </c>
    </row>
    <row r="312" s="14" customFormat="1">
      <c r="B312" s="261"/>
      <c r="C312" s="262"/>
      <c r="D312" s="236" t="s">
        <v>147</v>
      </c>
      <c r="E312" s="263" t="s">
        <v>1</v>
      </c>
      <c r="F312" s="264" t="s">
        <v>387</v>
      </c>
      <c r="G312" s="262"/>
      <c r="H312" s="265">
        <v>70.219999999999999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AT312" s="271" t="s">
        <v>147</v>
      </c>
      <c r="AU312" s="271" t="s">
        <v>87</v>
      </c>
      <c r="AV312" s="14" t="s">
        <v>143</v>
      </c>
      <c r="AW312" s="14" t="s">
        <v>34</v>
      </c>
      <c r="AX312" s="14" t="s">
        <v>85</v>
      </c>
      <c r="AY312" s="271" t="s">
        <v>135</v>
      </c>
    </row>
    <row r="313" s="1" customFormat="1" ht="24" customHeight="1">
      <c r="B313" s="37"/>
      <c r="C313" s="223" t="s">
        <v>456</v>
      </c>
      <c r="D313" s="223" t="s">
        <v>138</v>
      </c>
      <c r="E313" s="224" t="s">
        <v>457</v>
      </c>
      <c r="F313" s="225" t="s">
        <v>458</v>
      </c>
      <c r="G313" s="226" t="s">
        <v>366</v>
      </c>
      <c r="H313" s="227">
        <v>7</v>
      </c>
      <c r="I313" s="228"/>
      <c r="J313" s="229">
        <f>ROUND(I313*H313,2)</f>
        <v>0</v>
      </c>
      <c r="K313" s="225" t="s">
        <v>142</v>
      </c>
      <c r="L313" s="42"/>
      <c r="M313" s="230" t="s">
        <v>1</v>
      </c>
      <c r="N313" s="231" t="s">
        <v>42</v>
      </c>
      <c r="O313" s="85"/>
      <c r="P313" s="232">
        <f>O313*H313</f>
        <v>0</v>
      </c>
      <c r="Q313" s="232">
        <v>0</v>
      </c>
      <c r="R313" s="232">
        <f>Q313*H313</f>
        <v>0</v>
      </c>
      <c r="S313" s="232">
        <v>0</v>
      </c>
      <c r="T313" s="233">
        <f>S313*H313</f>
        <v>0</v>
      </c>
      <c r="AR313" s="234" t="s">
        <v>217</v>
      </c>
      <c r="AT313" s="234" t="s">
        <v>138</v>
      </c>
      <c r="AU313" s="234" t="s">
        <v>87</v>
      </c>
      <c r="AY313" s="16" t="s">
        <v>135</v>
      </c>
      <c r="BE313" s="235">
        <f>IF(N313="základní",J313,0)</f>
        <v>0</v>
      </c>
      <c r="BF313" s="235">
        <f>IF(N313="snížená",J313,0)</f>
        <v>0</v>
      </c>
      <c r="BG313" s="235">
        <f>IF(N313="zákl. přenesená",J313,0)</f>
        <v>0</v>
      </c>
      <c r="BH313" s="235">
        <f>IF(N313="sníž. přenesená",J313,0)</f>
        <v>0</v>
      </c>
      <c r="BI313" s="235">
        <f>IF(N313="nulová",J313,0)</f>
        <v>0</v>
      </c>
      <c r="BJ313" s="16" t="s">
        <v>85</v>
      </c>
      <c r="BK313" s="235">
        <f>ROUND(I313*H313,2)</f>
        <v>0</v>
      </c>
      <c r="BL313" s="16" t="s">
        <v>217</v>
      </c>
      <c r="BM313" s="234" t="s">
        <v>459</v>
      </c>
    </row>
    <row r="314" s="1" customFormat="1">
      <c r="B314" s="37"/>
      <c r="C314" s="38"/>
      <c r="D314" s="236" t="s">
        <v>145</v>
      </c>
      <c r="E314" s="38"/>
      <c r="F314" s="237" t="s">
        <v>460</v>
      </c>
      <c r="G314" s="38"/>
      <c r="H314" s="38"/>
      <c r="I314" s="138"/>
      <c r="J314" s="38"/>
      <c r="K314" s="38"/>
      <c r="L314" s="42"/>
      <c r="M314" s="238"/>
      <c r="N314" s="85"/>
      <c r="O314" s="85"/>
      <c r="P314" s="85"/>
      <c r="Q314" s="85"/>
      <c r="R314" s="85"/>
      <c r="S314" s="85"/>
      <c r="T314" s="86"/>
      <c r="AT314" s="16" t="s">
        <v>145</v>
      </c>
      <c r="AU314" s="16" t="s">
        <v>87</v>
      </c>
    </row>
    <row r="315" s="1" customFormat="1" ht="24" customHeight="1">
      <c r="B315" s="37"/>
      <c r="C315" s="223" t="s">
        <v>461</v>
      </c>
      <c r="D315" s="223" t="s">
        <v>138</v>
      </c>
      <c r="E315" s="224" t="s">
        <v>462</v>
      </c>
      <c r="F315" s="225" t="s">
        <v>463</v>
      </c>
      <c r="G315" s="226" t="s">
        <v>158</v>
      </c>
      <c r="H315" s="227">
        <v>38.219999999999999</v>
      </c>
      <c r="I315" s="228"/>
      <c r="J315" s="229">
        <f>ROUND(I315*H315,2)</f>
        <v>0</v>
      </c>
      <c r="K315" s="225" t="s">
        <v>142</v>
      </c>
      <c r="L315" s="42"/>
      <c r="M315" s="230" t="s">
        <v>1</v>
      </c>
      <c r="N315" s="231" t="s">
        <v>42</v>
      </c>
      <c r="O315" s="85"/>
      <c r="P315" s="232">
        <f>O315*H315</f>
        <v>0</v>
      </c>
      <c r="Q315" s="232">
        <v>1.0000000000000001E-05</v>
      </c>
      <c r="R315" s="232">
        <f>Q315*H315</f>
        <v>0.00038220000000000002</v>
      </c>
      <c r="S315" s="232">
        <v>0</v>
      </c>
      <c r="T315" s="233">
        <f>S315*H315</f>
        <v>0</v>
      </c>
      <c r="AR315" s="234" t="s">
        <v>217</v>
      </c>
      <c r="AT315" s="234" t="s">
        <v>138</v>
      </c>
      <c r="AU315" s="234" t="s">
        <v>87</v>
      </c>
      <c r="AY315" s="16" t="s">
        <v>135</v>
      </c>
      <c r="BE315" s="235">
        <f>IF(N315="základní",J315,0)</f>
        <v>0</v>
      </c>
      <c r="BF315" s="235">
        <f>IF(N315="snížená",J315,0)</f>
        <v>0</v>
      </c>
      <c r="BG315" s="235">
        <f>IF(N315="zákl. přenesená",J315,0)</f>
        <v>0</v>
      </c>
      <c r="BH315" s="235">
        <f>IF(N315="sníž. přenesená",J315,0)</f>
        <v>0</v>
      </c>
      <c r="BI315" s="235">
        <f>IF(N315="nulová",J315,0)</f>
        <v>0</v>
      </c>
      <c r="BJ315" s="16" t="s">
        <v>85</v>
      </c>
      <c r="BK315" s="235">
        <f>ROUND(I315*H315,2)</f>
        <v>0</v>
      </c>
      <c r="BL315" s="16" t="s">
        <v>217</v>
      </c>
      <c r="BM315" s="234" t="s">
        <v>464</v>
      </c>
    </row>
    <row r="316" s="1" customFormat="1">
      <c r="B316" s="37"/>
      <c r="C316" s="38"/>
      <c r="D316" s="236" t="s">
        <v>145</v>
      </c>
      <c r="E316" s="38"/>
      <c r="F316" s="237" t="s">
        <v>465</v>
      </c>
      <c r="G316" s="38"/>
      <c r="H316" s="38"/>
      <c r="I316" s="138"/>
      <c r="J316" s="38"/>
      <c r="K316" s="38"/>
      <c r="L316" s="42"/>
      <c r="M316" s="238"/>
      <c r="N316" s="85"/>
      <c r="O316" s="85"/>
      <c r="P316" s="85"/>
      <c r="Q316" s="85"/>
      <c r="R316" s="85"/>
      <c r="S316" s="85"/>
      <c r="T316" s="86"/>
      <c r="AT316" s="16" t="s">
        <v>145</v>
      </c>
      <c r="AU316" s="16" t="s">
        <v>87</v>
      </c>
    </row>
    <row r="317" s="11" customFormat="1" ht="25.92" customHeight="1">
      <c r="B317" s="207"/>
      <c r="C317" s="208"/>
      <c r="D317" s="209" t="s">
        <v>76</v>
      </c>
      <c r="E317" s="210" t="s">
        <v>466</v>
      </c>
      <c r="F317" s="210" t="s">
        <v>467</v>
      </c>
      <c r="G317" s="208"/>
      <c r="H317" s="208"/>
      <c r="I317" s="211"/>
      <c r="J317" s="212">
        <f>BK317</f>
        <v>0</v>
      </c>
      <c r="K317" s="208"/>
      <c r="L317" s="213"/>
      <c r="M317" s="214"/>
      <c r="N317" s="215"/>
      <c r="O317" s="215"/>
      <c r="P317" s="216">
        <f>P318+P323</f>
        <v>0</v>
      </c>
      <c r="Q317" s="215"/>
      <c r="R317" s="216">
        <f>R318+R323</f>
        <v>0</v>
      </c>
      <c r="S317" s="215"/>
      <c r="T317" s="217">
        <f>T318+T323</f>
        <v>0</v>
      </c>
      <c r="AR317" s="218" t="s">
        <v>168</v>
      </c>
      <c r="AT317" s="219" t="s">
        <v>76</v>
      </c>
      <c r="AU317" s="219" t="s">
        <v>77</v>
      </c>
      <c r="AY317" s="218" t="s">
        <v>135</v>
      </c>
      <c r="BK317" s="220">
        <f>BK318+BK323</f>
        <v>0</v>
      </c>
    </row>
    <row r="318" s="11" customFormat="1" ht="22.8" customHeight="1">
      <c r="B318" s="207"/>
      <c r="C318" s="208"/>
      <c r="D318" s="209" t="s">
        <v>76</v>
      </c>
      <c r="E318" s="221" t="s">
        <v>468</v>
      </c>
      <c r="F318" s="221" t="s">
        <v>469</v>
      </c>
      <c r="G318" s="208"/>
      <c r="H318" s="208"/>
      <c r="I318" s="211"/>
      <c r="J318" s="222">
        <f>BK318</f>
        <v>0</v>
      </c>
      <c r="K318" s="208"/>
      <c r="L318" s="213"/>
      <c r="M318" s="214"/>
      <c r="N318" s="215"/>
      <c r="O318" s="215"/>
      <c r="P318" s="216">
        <f>SUM(P319:P322)</f>
        <v>0</v>
      </c>
      <c r="Q318" s="215"/>
      <c r="R318" s="216">
        <f>SUM(R319:R322)</f>
        <v>0</v>
      </c>
      <c r="S318" s="215"/>
      <c r="T318" s="217">
        <f>SUM(T319:T322)</f>
        <v>0</v>
      </c>
      <c r="AR318" s="218" t="s">
        <v>168</v>
      </c>
      <c r="AT318" s="219" t="s">
        <v>76</v>
      </c>
      <c r="AU318" s="219" t="s">
        <v>85</v>
      </c>
      <c r="AY318" s="218" t="s">
        <v>135</v>
      </c>
      <c r="BK318" s="220">
        <f>SUM(BK319:BK322)</f>
        <v>0</v>
      </c>
    </row>
    <row r="319" s="1" customFormat="1" ht="16.5" customHeight="1">
      <c r="B319" s="37"/>
      <c r="C319" s="223" t="s">
        <v>470</v>
      </c>
      <c r="D319" s="223" t="s">
        <v>138</v>
      </c>
      <c r="E319" s="224" t="s">
        <v>471</v>
      </c>
      <c r="F319" s="225" t="s">
        <v>472</v>
      </c>
      <c r="G319" s="226" t="s">
        <v>181</v>
      </c>
      <c r="H319" s="227">
        <v>1</v>
      </c>
      <c r="I319" s="228"/>
      <c r="J319" s="229">
        <f>ROUND(I319*H319,2)</f>
        <v>0</v>
      </c>
      <c r="K319" s="225" t="s">
        <v>142</v>
      </c>
      <c r="L319" s="42"/>
      <c r="M319" s="230" t="s">
        <v>1</v>
      </c>
      <c r="N319" s="231" t="s">
        <v>42</v>
      </c>
      <c r="O319" s="85"/>
      <c r="P319" s="232">
        <f>O319*H319</f>
        <v>0</v>
      </c>
      <c r="Q319" s="232">
        <v>0</v>
      </c>
      <c r="R319" s="232">
        <f>Q319*H319</f>
        <v>0</v>
      </c>
      <c r="S319" s="232">
        <v>0</v>
      </c>
      <c r="T319" s="233">
        <f>S319*H319</f>
        <v>0</v>
      </c>
      <c r="AR319" s="234" t="s">
        <v>473</v>
      </c>
      <c r="AT319" s="234" t="s">
        <v>138</v>
      </c>
      <c r="AU319" s="234" t="s">
        <v>87</v>
      </c>
      <c r="AY319" s="16" t="s">
        <v>135</v>
      </c>
      <c r="BE319" s="235">
        <f>IF(N319="základní",J319,0)</f>
        <v>0</v>
      </c>
      <c r="BF319" s="235">
        <f>IF(N319="snížená",J319,0)</f>
        <v>0</v>
      </c>
      <c r="BG319" s="235">
        <f>IF(N319="zákl. přenesená",J319,0)</f>
        <v>0</v>
      </c>
      <c r="BH319" s="235">
        <f>IF(N319="sníž. přenesená",J319,0)</f>
        <v>0</v>
      </c>
      <c r="BI319" s="235">
        <f>IF(N319="nulová",J319,0)</f>
        <v>0</v>
      </c>
      <c r="BJ319" s="16" t="s">
        <v>85</v>
      </c>
      <c r="BK319" s="235">
        <f>ROUND(I319*H319,2)</f>
        <v>0</v>
      </c>
      <c r="BL319" s="16" t="s">
        <v>473</v>
      </c>
      <c r="BM319" s="234" t="s">
        <v>474</v>
      </c>
    </row>
    <row r="320" s="1" customFormat="1">
      <c r="B320" s="37"/>
      <c r="C320" s="38"/>
      <c r="D320" s="236" t="s">
        <v>145</v>
      </c>
      <c r="E320" s="38"/>
      <c r="F320" s="237" t="s">
        <v>472</v>
      </c>
      <c r="G320" s="38"/>
      <c r="H320" s="38"/>
      <c r="I320" s="138"/>
      <c r="J320" s="38"/>
      <c r="K320" s="38"/>
      <c r="L320" s="42"/>
      <c r="M320" s="238"/>
      <c r="N320" s="85"/>
      <c r="O320" s="85"/>
      <c r="P320" s="85"/>
      <c r="Q320" s="85"/>
      <c r="R320" s="85"/>
      <c r="S320" s="85"/>
      <c r="T320" s="86"/>
      <c r="AT320" s="16" t="s">
        <v>145</v>
      </c>
      <c r="AU320" s="16" t="s">
        <v>87</v>
      </c>
    </row>
    <row r="321" s="1" customFormat="1" ht="16.5" customHeight="1">
      <c r="B321" s="37"/>
      <c r="C321" s="223" t="s">
        <v>475</v>
      </c>
      <c r="D321" s="223" t="s">
        <v>138</v>
      </c>
      <c r="E321" s="224" t="s">
        <v>476</v>
      </c>
      <c r="F321" s="225" t="s">
        <v>477</v>
      </c>
      <c r="G321" s="226" t="s">
        <v>181</v>
      </c>
      <c r="H321" s="227">
        <v>1</v>
      </c>
      <c r="I321" s="228"/>
      <c r="J321" s="229">
        <f>ROUND(I321*H321,2)</f>
        <v>0</v>
      </c>
      <c r="K321" s="225" t="s">
        <v>1</v>
      </c>
      <c r="L321" s="42"/>
      <c r="M321" s="230" t="s">
        <v>1</v>
      </c>
      <c r="N321" s="231" t="s">
        <v>42</v>
      </c>
      <c r="O321" s="85"/>
      <c r="P321" s="232">
        <f>O321*H321</f>
        <v>0</v>
      </c>
      <c r="Q321" s="232">
        <v>0</v>
      </c>
      <c r="R321" s="232">
        <f>Q321*H321</f>
        <v>0</v>
      </c>
      <c r="S321" s="232">
        <v>0</v>
      </c>
      <c r="T321" s="233">
        <f>S321*H321</f>
        <v>0</v>
      </c>
      <c r="AR321" s="234" t="s">
        <v>473</v>
      </c>
      <c r="AT321" s="234" t="s">
        <v>138</v>
      </c>
      <c r="AU321" s="234" t="s">
        <v>87</v>
      </c>
      <c r="AY321" s="16" t="s">
        <v>135</v>
      </c>
      <c r="BE321" s="235">
        <f>IF(N321="základní",J321,0)</f>
        <v>0</v>
      </c>
      <c r="BF321" s="235">
        <f>IF(N321="snížená",J321,0)</f>
        <v>0</v>
      </c>
      <c r="BG321" s="235">
        <f>IF(N321="zákl. přenesená",J321,0)</f>
        <v>0</v>
      </c>
      <c r="BH321" s="235">
        <f>IF(N321="sníž. přenesená",J321,0)</f>
        <v>0</v>
      </c>
      <c r="BI321" s="235">
        <f>IF(N321="nulová",J321,0)</f>
        <v>0</v>
      </c>
      <c r="BJ321" s="16" t="s">
        <v>85</v>
      </c>
      <c r="BK321" s="235">
        <f>ROUND(I321*H321,2)</f>
        <v>0</v>
      </c>
      <c r="BL321" s="16" t="s">
        <v>473</v>
      </c>
      <c r="BM321" s="234" t="s">
        <v>478</v>
      </c>
    </row>
    <row r="322" s="1" customFormat="1">
      <c r="B322" s="37"/>
      <c r="C322" s="38"/>
      <c r="D322" s="236" t="s">
        <v>145</v>
      </c>
      <c r="E322" s="38"/>
      <c r="F322" s="237" t="s">
        <v>479</v>
      </c>
      <c r="G322" s="38"/>
      <c r="H322" s="38"/>
      <c r="I322" s="138"/>
      <c r="J322" s="38"/>
      <c r="K322" s="38"/>
      <c r="L322" s="42"/>
      <c r="M322" s="238"/>
      <c r="N322" s="85"/>
      <c r="O322" s="85"/>
      <c r="P322" s="85"/>
      <c r="Q322" s="85"/>
      <c r="R322" s="85"/>
      <c r="S322" s="85"/>
      <c r="T322" s="86"/>
      <c r="AT322" s="16" t="s">
        <v>145</v>
      </c>
      <c r="AU322" s="16" t="s">
        <v>87</v>
      </c>
    </row>
    <row r="323" s="11" customFormat="1" ht="22.8" customHeight="1">
      <c r="B323" s="207"/>
      <c r="C323" s="208"/>
      <c r="D323" s="209" t="s">
        <v>76</v>
      </c>
      <c r="E323" s="221" t="s">
        <v>480</v>
      </c>
      <c r="F323" s="221" t="s">
        <v>481</v>
      </c>
      <c r="G323" s="208"/>
      <c r="H323" s="208"/>
      <c r="I323" s="211"/>
      <c r="J323" s="222">
        <f>BK323</f>
        <v>0</v>
      </c>
      <c r="K323" s="208"/>
      <c r="L323" s="213"/>
      <c r="M323" s="214"/>
      <c r="N323" s="215"/>
      <c r="O323" s="215"/>
      <c r="P323" s="216">
        <f>SUM(P324:P325)</f>
        <v>0</v>
      </c>
      <c r="Q323" s="215"/>
      <c r="R323" s="216">
        <f>SUM(R324:R325)</f>
        <v>0</v>
      </c>
      <c r="S323" s="215"/>
      <c r="T323" s="217">
        <f>SUM(T324:T325)</f>
        <v>0</v>
      </c>
      <c r="AR323" s="218" t="s">
        <v>168</v>
      </c>
      <c r="AT323" s="219" t="s">
        <v>76</v>
      </c>
      <c r="AU323" s="219" t="s">
        <v>85</v>
      </c>
      <c r="AY323" s="218" t="s">
        <v>135</v>
      </c>
      <c r="BK323" s="220">
        <f>SUM(BK324:BK325)</f>
        <v>0</v>
      </c>
    </row>
    <row r="324" s="1" customFormat="1" ht="16.5" customHeight="1">
      <c r="B324" s="37"/>
      <c r="C324" s="223" t="s">
        <v>482</v>
      </c>
      <c r="D324" s="223" t="s">
        <v>138</v>
      </c>
      <c r="E324" s="224" t="s">
        <v>483</v>
      </c>
      <c r="F324" s="225" t="s">
        <v>481</v>
      </c>
      <c r="G324" s="226" t="s">
        <v>181</v>
      </c>
      <c r="H324" s="227">
        <v>1</v>
      </c>
      <c r="I324" s="228"/>
      <c r="J324" s="229">
        <f>ROUND(I324*H324,2)</f>
        <v>0</v>
      </c>
      <c r="K324" s="225" t="s">
        <v>142</v>
      </c>
      <c r="L324" s="42"/>
      <c r="M324" s="230" t="s">
        <v>1</v>
      </c>
      <c r="N324" s="231" t="s">
        <v>42</v>
      </c>
      <c r="O324" s="85"/>
      <c r="P324" s="232">
        <f>O324*H324</f>
        <v>0</v>
      </c>
      <c r="Q324" s="232">
        <v>0</v>
      </c>
      <c r="R324" s="232">
        <f>Q324*H324</f>
        <v>0</v>
      </c>
      <c r="S324" s="232">
        <v>0</v>
      </c>
      <c r="T324" s="233">
        <f>S324*H324</f>
        <v>0</v>
      </c>
      <c r="AR324" s="234" t="s">
        <v>473</v>
      </c>
      <c r="AT324" s="234" t="s">
        <v>138</v>
      </c>
      <c r="AU324" s="234" t="s">
        <v>87</v>
      </c>
      <c r="AY324" s="16" t="s">
        <v>135</v>
      </c>
      <c r="BE324" s="235">
        <f>IF(N324="základní",J324,0)</f>
        <v>0</v>
      </c>
      <c r="BF324" s="235">
        <f>IF(N324="snížená",J324,0)</f>
        <v>0</v>
      </c>
      <c r="BG324" s="235">
        <f>IF(N324="zákl. přenesená",J324,0)</f>
        <v>0</v>
      </c>
      <c r="BH324" s="235">
        <f>IF(N324="sníž. přenesená",J324,0)</f>
        <v>0</v>
      </c>
      <c r="BI324" s="235">
        <f>IF(N324="nulová",J324,0)</f>
        <v>0</v>
      </c>
      <c r="BJ324" s="16" t="s">
        <v>85</v>
      </c>
      <c r="BK324" s="235">
        <f>ROUND(I324*H324,2)</f>
        <v>0</v>
      </c>
      <c r="BL324" s="16" t="s">
        <v>473</v>
      </c>
      <c r="BM324" s="234" t="s">
        <v>484</v>
      </c>
    </row>
    <row r="325" s="1" customFormat="1">
      <c r="B325" s="37"/>
      <c r="C325" s="38"/>
      <c r="D325" s="236" t="s">
        <v>145</v>
      </c>
      <c r="E325" s="38"/>
      <c r="F325" s="237" t="s">
        <v>481</v>
      </c>
      <c r="G325" s="38"/>
      <c r="H325" s="38"/>
      <c r="I325" s="138"/>
      <c r="J325" s="38"/>
      <c r="K325" s="38"/>
      <c r="L325" s="42"/>
      <c r="M325" s="282"/>
      <c r="N325" s="283"/>
      <c r="O325" s="283"/>
      <c r="P325" s="283"/>
      <c r="Q325" s="283"/>
      <c r="R325" s="283"/>
      <c r="S325" s="283"/>
      <c r="T325" s="284"/>
      <c r="AT325" s="16" t="s">
        <v>145</v>
      </c>
      <c r="AU325" s="16" t="s">
        <v>87</v>
      </c>
    </row>
    <row r="326" s="1" customFormat="1" ht="6.96" customHeight="1">
      <c r="B326" s="60"/>
      <c r="C326" s="61"/>
      <c r="D326" s="61"/>
      <c r="E326" s="61"/>
      <c r="F326" s="61"/>
      <c r="G326" s="61"/>
      <c r="H326" s="61"/>
      <c r="I326" s="172"/>
      <c r="J326" s="61"/>
      <c r="K326" s="61"/>
      <c r="L326" s="42"/>
    </row>
  </sheetData>
  <sheetProtection sheet="1" autoFilter="0" formatColumns="0" formatRows="0" objects="1" scenarios="1" spinCount="100000" saltValue="mhJKnYFoatPOnyMZeM0DkI1m5e2QiJV/g+jhSUokyARWKEuVZWnmCULoZTdg/gfn/g3B1nFBsSg0yjsypiUZ4g==" hashValue="9izH2auPJPtv6LlXOa42crJs+8a743rM+OceYgj04B+AePgeGHrXzCS/QtDoY0THpl9PSOPgxEmPgN3nNAcWYA==" algorithmName="SHA-512" password="CC35"/>
  <autoFilter ref="C133:K325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87</v>
      </c>
    </row>
    <row r="4" ht="24.96" customHeight="1">
      <c r="B4" s="19"/>
      <c r="D4" s="134" t="s">
        <v>94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19020-KCT Turnov - Zvýšení požární bezpečnosti - Objekt Střelnice</v>
      </c>
      <c r="F7" s="136"/>
      <c r="G7" s="136"/>
      <c r="H7" s="136"/>
      <c r="L7" s="19"/>
    </row>
    <row r="8" s="1" customFormat="1" ht="12" customHeight="1">
      <c r="B8" s="42"/>
      <c r="D8" s="136" t="s">
        <v>95</v>
      </c>
      <c r="I8" s="138"/>
      <c r="L8" s="42"/>
    </row>
    <row r="9" s="1" customFormat="1" ht="36.96" customHeight="1">
      <c r="B9" s="42"/>
      <c r="E9" s="139" t="s">
        <v>485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16. 8. 2019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">
        <v>31</v>
      </c>
      <c r="L20" s="42"/>
    </row>
    <row r="21" s="1" customFormat="1" ht="18" customHeight="1">
      <c r="B21" s="42"/>
      <c r="E21" s="140" t="s">
        <v>32</v>
      </c>
      <c r="I21" s="141" t="s">
        <v>27</v>
      </c>
      <c r="J21" s="140" t="s">
        <v>33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36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37</v>
      </c>
      <c r="I30" s="138"/>
      <c r="J30" s="148">
        <f>ROUND(J118,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39</v>
      </c>
      <c r="I32" s="150" t="s">
        <v>38</v>
      </c>
      <c r="J32" s="149" t="s">
        <v>40</v>
      </c>
      <c r="L32" s="42"/>
    </row>
    <row r="33" s="1" customFormat="1" ht="14.4" customHeight="1">
      <c r="B33" s="42"/>
      <c r="D33" s="151" t="s">
        <v>41</v>
      </c>
      <c r="E33" s="136" t="s">
        <v>42</v>
      </c>
      <c r="F33" s="152">
        <f>ROUND((SUM(BE118:BE124)),  2)</f>
        <v>0</v>
      </c>
      <c r="I33" s="153">
        <v>0.20999999999999999</v>
      </c>
      <c r="J33" s="152">
        <f>ROUND(((SUM(BE118:BE124))*I33),  2)</f>
        <v>0</v>
      </c>
      <c r="L33" s="42"/>
    </row>
    <row r="34" s="1" customFormat="1" ht="14.4" customHeight="1">
      <c r="B34" s="42"/>
      <c r="E34" s="136" t="s">
        <v>43</v>
      </c>
      <c r="F34" s="152">
        <f>ROUND((SUM(BF118:BF124)),  2)</f>
        <v>0</v>
      </c>
      <c r="I34" s="153">
        <v>0.14999999999999999</v>
      </c>
      <c r="J34" s="152">
        <f>ROUND(((SUM(BF118:BF124))*I34),  2)</f>
        <v>0</v>
      </c>
      <c r="L34" s="42"/>
    </row>
    <row r="35" hidden="1" s="1" customFormat="1" ht="14.4" customHeight="1">
      <c r="B35" s="42"/>
      <c r="E35" s="136" t="s">
        <v>44</v>
      </c>
      <c r="F35" s="152">
        <f>ROUND((SUM(BG118:BG124)),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45</v>
      </c>
      <c r="F36" s="152">
        <f>ROUND((SUM(BH118:BH124)),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46</v>
      </c>
      <c r="F37" s="152">
        <f>ROUND((SUM(BI118:BI124)),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50</v>
      </c>
      <c r="E50" s="163"/>
      <c r="F50" s="163"/>
      <c r="G50" s="162" t="s">
        <v>51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52</v>
      </c>
      <c r="E61" s="166"/>
      <c r="F61" s="167" t="s">
        <v>53</v>
      </c>
      <c r="G61" s="165" t="s">
        <v>52</v>
      </c>
      <c r="H61" s="166"/>
      <c r="I61" s="168"/>
      <c r="J61" s="169" t="s">
        <v>53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54</v>
      </c>
      <c r="E65" s="163"/>
      <c r="F65" s="163"/>
      <c r="G65" s="162" t="s">
        <v>55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52</v>
      </c>
      <c r="E76" s="166"/>
      <c r="F76" s="167" t="s">
        <v>53</v>
      </c>
      <c r="G76" s="165" t="s">
        <v>52</v>
      </c>
      <c r="H76" s="166"/>
      <c r="I76" s="168"/>
      <c r="J76" s="169" t="s">
        <v>53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97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19020-KCT Turnov - Zvýšení požární bezpečnosti - Objekt Střelnice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95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19020-D.1.4.h - 19020-D.1.4.h - Elektrická požární signalizace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16. 8. 2019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KCT Turnov</v>
      </c>
      <c r="G91" s="38"/>
      <c r="H91" s="38"/>
      <c r="I91" s="141" t="s">
        <v>30</v>
      </c>
      <c r="J91" s="35" t="str">
        <f>E21</f>
        <v>Profes projekt, spol. s 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98</v>
      </c>
      <c r="D94" s="178"/>
      <c r="E94" s="178"/>
      <c r="F94" s="178"/>
      <c r="G94" s="178"/>
      <c r="H94" s="178"/>
      <c r="I94" s="179"/>
      <c r="J94" s="180" t="s">
        <v>99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100</v>
      </c>
      <c r="D96" s="38"/>
      <c r="E96" s="38"/>
      <c r="F96" s="38"/>
      <c r="G96" s="38"/>
      <c r="H96" s="38"/>
      <c r="I96" s="138"/>
      <c r="J96" s="104">
        <f>J118</f>
        <v>0</v>
      </c>
      <c r="K96" s="38"/>
      <c r="L96" s="42"/>
      <c r="AU96" s="16" t="s">
        <v>101</v>
      </c>
    </row>
    <row r="97" s="8" customFormat="1" ht="24.96" customHeight="1">
      <c r="B97" s="182"/>
      <c r="C97" s="183"/>
      <c r="D97" s="184" t="s">
        <v>486</v>
      </c>
      <c r="E97" s="185"/>
      <c r="F97" s="185"/>
      <c r="G97" s="185"/>
      <c r="H97" s="185"/>
      <c r="I97" s="186"/>
      <c r="J97" s="187">
        <f>J119</f>
        <v>0</v>
      </c>
      <c r="K97" s="183"/>
      <c r="L97" s="188"/>
    </row>
    <row r="98" s="9" customFormat="1" ht="19.92" customHeight="1">
      <c r="B98" s="189"/>
      <c r="C98" s="190"/>
      <c r="D98" s="191" t="s">
        <v>487</v>
      </c>
      <c r="E98" s="192"/>
      <c r="F98" s="192"/>
      <c r="G98" s="192"/>
      <c r="H98" s="192"/>
      <c r="I98" s="193"/>
      <c r="J98" s="194">
        <f>J120</f>
        <v>0</v>
      </c>
      <c r="K98" s="190"/>
      <c r="L98" s="195"/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38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72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75"/>
      <c r="J104" s="63"/>
      <c r="K104" s="63"/>
      <c r="L104" s="42"/>
    </row>
    <row r="105" s="1" customFormat="1" ht="24.96" customHeight="1">
      <c r="B105" s="37"/>
      <c r="C105" s="22" t="s">
        <v>120</v>
      </c>
      <c r="D105" s="38"/>
      <c r="E105" s="38"/>
      <c r="F105" s="38"/>
      <c r="G105" s="38"/>
      <c r="H105" s="38"/>
      <c r="I105" s="138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16.5" customHeight="1">
      <c r="B108" s="37"/>
      <c r="C108" s="38"/>
      <c r="D108" s="38"/>
      <c r="E108" s="176" t="str">
        <f>E7</f>
        <v>19020-KCT Turnov - Zvýšení požární bezpečnosti - Objekt Střelnice</v>
      </c>
      <c r="F108" s="31"/>
      <c r="G108" s="31"/>
      <c r="H108" s="31"/>
      <c r="I108" s="138"/>
      <c r="J108" s="38"/>
      <c r="K108" s="38"/>
      <c r="L108" s="42"/>
    </row>
    <row r="109" s="1" customFormat="1" ht="12" customHeight="1">
      <c r="B109" s="37"/>
      <c r="C109" s="31" t="s">
        <v>95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6.5" customHeight="1">
      <c r="B110" s="37"/>
      <c r="C110" s="38"/>
      <c r="D110" s="38"/>
      <c r="E110" s="70" t="str">
        <f>E9</f>
        <v>19020-D.1.4.h - 19020-D.1.4.h - Elektrická požární signalizace</v>
      </c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2" customHeight="1">
      <c r="B112" s="37"/>
      <c r="C112" s="31" t="s">
        <v>20</v>
      </c>
      <c r="D112" s="38"/>
      <c r="E112" s="38"/>
      <c r="F112" s="26" t="str">
        <f>F12</f>
        <v xml:space="preserve"> </v>
      </c>
      <c r="G112" s="38"/>
      <c r="H112" s="38"/>
      <c r="I112" s="141" t="s">
        <v>22</v>
      </c>
      <c r="J112" s="73" t="str">
        <f>IF(J12="","",J12)</f>
        <v>16. 8. 2019</v>
      </c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27.9" customHeight="1">
      <c r="B114" s="37"/>
      <c r="C114" s="31" t="s">
        <v>24</v>
      </c>
      <c r="D114" s="38"/>
      <c r="E114" s="38"/>
      <c r="F114" s="26" t="str">
        <f>E15</f>
        <v>KCT Turnov</v>
      </c>
      <c r="G114" s="38"/>
      <c r="H114" s="38"/>
      <c r="I114" s="141" t="s">
        <v>30</v>
      </c>
      <c r="J114" s="35" t="str">
        <f>E21</f>
        <v>Profes projekt, spol. s r.o.</v>
      </c>
      <c r="K114" s="38"/>
      <c r="L114" s="42"/>
    </row>
    <row r="115" s="1" customFormat="1" ht="15.15" customHeight="1">
      <c r="B115" s="37"/>
      <c r="C115" s="31" t="s">
        <v>28</v>
      </c>
      <c r="D115" s="38"/>
      <c r="E115" s="38"/>
      <c r="F115" s="26" t="str">
        <f>IF(E18="","",E18)</f>
        <v>Vyplň údaj</v>
      </c>
      <c r="G115" s="38"/>
      <c r="H115" s="38"/>
      <c r="I115" s="141" t="s">
        <v>35</v>
      </c>
      <c r="J115" s="35" t="str">
        <f>E24</f>
        <v xml:space="preserve"> </v>
      </c>
      <c r="K115" s="38"/>
      <c r="L115" s="42"/>
    </row>
    <row r="116" s="1" customFormat="1" ht="10.32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0" customFormat="1" ht="29.28" customHeight="1">
      <c r="B117" s="196"/>
      <c r="C117" s="197" t="s">
        <v>121</v>
      </c>
      <c r="D117" s="198" t="s">
        <v>62</v>
      </c>
      <c r="E117" s="198" t="s">
        <v>58</v>
      </c>
      <c r="F117" s="198" t="s">
        <v>59</v>
      </c>
      <c r="G117" s="198" t="s">
        <v>122</v>
      </c>
      <c r="H117" s="198" t="s">
        <v>123</v>
      </c>
      <c r="I117" s="199" t="s">
        <v>124</v>
      </c>
      <c r="J117" s="200" t="s">
        <v>99</v>
      </c>
      <c r="K117" s="201" t="s">
        <v>125</v>
      </c>
      <c r="L117" s="202"/>
      <c r="M117" s="94" t="s">
        <v>1</v>
      </c>
      <c r="N117" s="95" t="s">
        <v>41</v>
      </c>
      <c r="O117" s="95" t="s">
        <v>126</v>
      </c>
      <c r="P117" s="95" t="s">
        <v>127</v>
      </c>
      <c r="Q117" s="95" t="s">
        <v>128</v>
      </c>
      <c r="R117" s="95" t="s">
        <v>129</v>
      </c>
      <c r="S117" s="95" t="s">
        <v>130</v>
      </c>
      <c r="T117" s="96" t="s">
        <v>131</v>
      </c>
    </row>
    <row r="118" s="1" customFormat="1" ht="22.8" customHeight="1">
      <c r="B118" s="37"/>
      <c r="C118" s="101" t="s">
        <v>132</v>
      </c>
      <c r="D118" s="38"/>
      <c r="E118" s="38"/>
      <c r="F118" s="38"/>
      <c r="G118" s="38"/>
      <c r="H118" s="38"/>
      <c r="I118" s="138"/>
      <c r="J118" s="203">
        <f>BK118</f>
        <v>0</v>
      </c>
      <c r="K118" s="38"/>
      <c r="L118" s="42"/>
      <c r="M118" s="97"/>
      <c r="N118" s="98"/>
      <c r="O118" s="98"/>
      <c r="P118" s="204">
        <f>P119</f>
        <v>0</v>
      </c>
      <c r="Q118" s="98"/>
      <c r="R118" s="204">
        <f>R119</f>
        <v>0</v>
      </c>
      <c r="S118" s="98"/>
      <c r="T118" s="205">
        <f>T119</f>
        <v>0</v>
      </c>
      <c r="AT118" s="16" t="s">
        <v>76</v>
      </c>
      <c r="AU118" s="16" t="s">
        <v>101</v>
      </c>
      <c r="BK118" s="206">
        <f>BK119</f>
        <v>0</v>
      </c>
    </row>
    <row r="119" s="11" customFormat="1" ht="25.92" customHeight="1">
      <c r="B119" s="207"/>
      <c r="C119" s="208"/>
      <c r="D119" s="209" t="s">
        <v>76</v>
      </c>
      <c r="E119" s="210" t="s">
        <v>396</v>
      </c>
      <c r="F119" s="210" t="s">
        <v>488</v>
      </c>
      <c r="G119" s="208"/>
      <c r="H119" s="208"/>
      <c r="I119" s="211"/>
      <c r="J119" s="212">
        <f>BK119</f>
        <v>0</v>
      </c>
      <c r="K119" s="208"/>
      <c r="L119" s="213"/>
      <c r="M119" s="214"/>
      <c r="N119" s="215"/>
      <c r="O119" s="215"/>
      <c r="P119" s="216">
        <f>P120</f>
        <v>0</v>
      </c>
      <c r="Q119" s="215"/>
      <c r="R119" s="216">
        <f>R120</f>
        <v>0</v>
      </c>
      <c r="S119" s="215"/>
      <c r="T119" s="217">
        <f>T120</f>
        <v>0</v>
      </c>
      <c r="AR119" s="218" t="s">
        <v>136</v>
      </c>
      <c r="AT119" s="219" t="s">
        <v>76</v>
      </c>
      <c r="AU119" s="219" t="s">
        <v>77</v>
      </c>
      <c r="AY119" s="218" t="s">
        <v>135</v>
      </c>
      <c r="BK119" s="220">
        <f>BK120</f>
        <v>0</v>
      </c>
    </row>
    <row r="120" s="11" customFormat="1" ht="22.8" customHeight="1">
      <c r="B120" s="207"/>
      <c r="C120" s="208"/>
      <c r="D120" s="209" t="s">
        <v>76</v>
      </c>
      <c r="E120" s="221" t="s">
        <v>489</v>
      </c>
      <c r="F120" s="221" t="s">
        <v>490</v>
      </c>
      <c r="G120" s="208"/>
      <c r="H120" s="208"/>
      <c r="I120" s="211"/>
      <c r="J120" s="222">
        <f>BK120</f>
        <v>0</v>
      </c>
      <c r="K120" s="208"/>
      <c r="L120" s="213"/>
      <c r="M120" s="214"/>
      <c r="N120" s="215"/>
      <c r="O120" s="215"/>
      <c r="P120" s="216">
        <f>SUM(P121:P124)</f>
        <v>0</v>
      </c>
      <c r="Q120" s="215"/>
      <c r="R120" s="216">
        <f>SUM(R121:R124)</f>
        <v>0</v>
      </c>
      <c r="S120" s="215"/>
      <c r="T120" s="217">
        <f>SUM(T121:T124)</f>
        <v>0</v>
      </c>
      <c r="AR120" s="218" t="s">
        <v>136</v>
      </c>
      <c r="AT120" s="219" t="s">
        <v>76</v>
      </c>
      <c r="AU120" s="219" t="s">
        <v>85</v>
      </c>
      <c r="AY120" s="218" t="s">
        <v>135</v>
      </c>
      <c r="BK120" s="220">
        <f>SUM(BK121:BK124)</f>
        <v>0</v>
      </c>
    </row>
    <row r="121" s="1" customFormat="1" ht="36" customHeight="1">
      <c r="B121" s="37"/>
      <c r="C121" s="223" t="s">
        <v>85</v>
      </c>
      <c r="D121" s="223" t="s">
        <v>138</v>
      </c>
      <c r="E121" s="224" t="s">
        <v>491</v>
      </c>
      <c r="F121" s="225" t="s">
        <v>492</v>
      </c>
      <c r="G121" s="226" t="s">
        <v>493</v>
      </c>
      <c r="H121" s="227">
        <v>1</v>
      </c>
      <c r="I121" s="228"/>
      <c r="J121" s="229">
        <f>ROUND(I121*H121,2)</f>
        <v>0</v>
      </c>
      <c r="K121" s="225" t="s">
        <v>1</v>
      </c>
      <c r="L121" s="42"/>
      <c r="M121" s="230" t="s">
        <v>1</v>
      </c>
      <c r="N121" s="231" t="s">
        <v>42</v>
      </c>
      <c r="O121" s="85"/>
      <c r="P121" s="232">
        <f>O121*H121</f>
        <v>0</v>
      </c>
      <c r="Q121" s="232">
        <v>0</v>
      </c>
      <c r="R121" s="232">
        <f>Q121*H121</f>
        <v>0</v>
      </c>
      <c r="S121" s="232">
        <v>0</v>
      </c>
      <c r="T121" s="233">
        <f>S121*H121</f>
        <v>0</v>
      </c>
      <c r="AR121" s="234" t="s">
        <v>494</v>
      </c>
      <c r="AT121" s="234" t="s">
        <v>138</v>
      </c>
      <c r="AU121" s="234" t="s">
        <v>87</v>
      </c>
      <c r="AY121" s="16" t="s">
        <v>135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6" t="s">
        <v>85</v>
      </c>
      <c r="BK121" s="235">
        <f>ROUND(I121*H121,2)</f>
        <v>0</v>
      </c>
      <c r="BL121" s="16" t="s">
        <v>494</v>
      </c>
      <c r="BM121" s="234" t="s">
        <v>495</v>
      </c>
    </row>
    <row r="122" s="1" customFormat="1">
      <c r="B122" s="37"/>
      <c r="C122" s="38"/>
      <c r="D122" s="236" t="s">
        <v>145</v>
      </c>
      <c r="E122" s="38"/>
      <c r="F122" s="237" t="s">
        <v>492</v>
      </c>
      <c r="G122" s="38"/>
      <c r="H122" s="38"/>
      <c r="I122" s="138"/>
      <c r="J122" s="38"/>
      <c r="K122" s="38"/>
      <c r="L122" s="42"/>
      <c r="M122" s="238"/>
      <c r="N122" s="85"/>
      <c r="O122" s="85"/>
      <c r="P122" s="85"/>
      <c r="Q122" s="85"/>
      <c r="R122" s="85"/>
      <c r="S122" s="85"/>
      <c r="T122" s="86"/>
      <c r="AT122" s="16" t="s">
        <v>145</v>
      </c>
      <c r="AU122" s="16" t="s">
        <v>87</v>
      </c>
    </row>
    <row r="123" s="1" customFormat="1" ht="16.5" customHeight="1">
      <c r="B123" s="37"/>
      <c r="C123" s="223" t="s">
        <v>87</v>
      </c>
      <c r="D123" s="223" t="s">
        <v>138</v>
      </c>
      <c r="E123" s="224" t="s">
        <v>496</v>
      </c>
      <c r="F123" s="225" t="s">
        <v>497</v>
      </c>
      <c r="G123" s="226" t="s">
        <v>493</v>
      </c>
      <c r="H123" s="227">
        <v>1</v>
      </c>
      <c r="I123" s="228"/>
      <c r="J123" s="229">
        <f>ROUND(I123*H123,2)</f>
        <v>0</v>
      </c>
      <c r="K123" s="225" t="s">
        <v>1</v>
      </c>
      <c r="L123" s="42"/>
      <c r="M123" s="230" t="s">
        <v>1</v>
      </c>
      <c r="N123" s="231" t="s">
        <v>42</v>
      </c>
      <c r="O123" s="85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AR123" s="234" t="s">
        <v>494</v>
      </c>
      <c r="AT123" s="234" t="s">
        <v>138</v>
      </c>
      <c r="AU123" s="234" t="s">
        <v>87</v>
      </c>
      <c r="AY123" s="16" t="s">
        <v>135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6" t="s">
        <v>85</v>
      </c>
      <c r="BK123" s="235">
        <f>ROUND(I123*H123,2)</f>
        <v>0</v>
      </c>
      <c r="BL123" s="16" t="s">
        <v>494</v>
      </c>
      <c r="BM123" s="234" t="s">
        <v>498</v>
      </c>
    </row>
    <row r="124" s="1" customFormat="1">
      <c r="B124" s="37"/>
      <c r="C124" s="38"/>
      <c r="D124" s="236" t="s">
        <v>145</v>
      </c>
      <c r="E124" s="38"/>
      <c r="F124" s="237" t="s">
        <v>497</v>
      </c>
      <c r="G124" s="38"/>
      <c r="H124" s="38"/>
      <c r="I124" s="138"/>
      <c r="J124" s="38"/>
      <c r="K124" s="38"/>
      <c r="L124" s="42"/>
      <c r="M124" s="282"/>
      <c r="N124" s="283"/>
      <c r="O124" s="283"/>
      <c r="P124" s="283"/>
      <c r="Q124" s="283"/>
      <c r="R124" s="283"/>
      <c r="S124" s="283"/>
      <c r="T124" s="284"/>
      <c r="AT124" s="16" t="s">
        <v>145</v>
      </c>
      <c r="AU124" s="16" t="s">
        <v>87</v>
      </c>
    </row>
    <row r="125" s="1" customFormat="1" ht="6.96" customHeight="1">
      <c r="B125" s="60"/>
      <c r="C125" s="61"/>
      <c r="D125" s="61"/>
      <c r="E125" s="61"/>
      <c r="F125" s="61"/>
      <c r="G125" s="61"/>
      <c r="H125" s="61"/>
      <c r="I125" s="172"/>
      <c r="J125" s="61"/>
      <c r="K125" s="61"/>
      <c r="L125" s="42"/>
    </row>
  </sheetData>
  <sheetProtection sheet="1" autoFilter="0" formatColumns="0" formatRows="0" objects="1" scenarios="1" spinCount="100000" saltValue="AmwJ8StJhvIxecLyKt4yloqjGUNUvER61zwZDClPQi+zPzBoJVv2DK5Yhbahk00u8LC1ECubZR0ZPuidTKGhJQ==" hashValue="zGTDg1bT/6FfzIDGb0zy701k2uAWRfHHmbXmerJgSyEj9PX5Y6fS7Jx0aKa2HMlXU8cX2nQJ4MaEz8cH5juDfA==" algorithmName="SHA-512" password="CC35"/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87</v>
      </c>
    </row>
    <row r="4" ht="24.96" customHeight="1">
      <c r="B4" s="19"/>
      <c r="D4" s="134" t="s">
        <v>94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19020-KCT Turnov - Zvýšení požární bezpečnosti - Objekt Střelnice</v>
      </c>
      <c r="F7" s="136"/>
      <c r="G7" s="136"/>
      <c r="H7" s="136"/>
      <c r="L7" s="19"/>
    </row>
    <row r="8" s="1" customFormat="1" ht="12" customHeight="1">
      <c r="B8" s="42"/>
      <c r="D8" s="136" t="s">
        <v>95</v>
      </c>
      <c r="I8" s="138"/>
      <c r="L8" s="42"/>
    </row>
    <row r="9" s="1" customFormat="1" ht="36.96" customHeight="1">
      <c r="B9" s="42"/>
      <c r="E9" s="139" t="s">
        <v>499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16. 8. 2019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">
        <v>31</v>
      </c>
      <c r="L20" s="42"/>
    </row>
    <row r="21" s="1" customFormat="1" ht="18" customHeight="1">
      <c r="B21" s="42"/>
      <c r="E21" s="140" t="s">
        <v>32</v>
      </c>
      <c r="I21" s="141" t="s">
        <v>27</v>
      </c>
      <c r="J21" s="140" t="s">
        <v>33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36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37</v>
      </c>
      <c r="I30" s="138"/>
      <c r="J30" s="148">
        <f>ROUND(J118,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39</v>
      </c>
      <c r="I32" s="150" t="s">
        <v>38</v>
      </c>
      <c r="J32" s="149" t="s">
        <v>40</v>
      </c>
      <c r="L32" s="42"/>
    </row>
    <row r="33" s="1" customFormat="1" ht="14.4" customHeight="1">
      <c r="B33" s="42"/>
      <c r="D33" s="151" t="s">
        <v>41</v>
      </c>
      <c r="E33" s="136" t="s">
        <v>42</v>
      </c>
      <c r="F33" s="152">
        <f>ROUND((SUM(BE118:BE124)),  2)</f>
        <v>0</v>
      </c>
      <c r="I33" s="153">
        <v>0.20999999999999999</v>
      </c>
      <c r="J33" s="152">
        <f>ROUND(((SUM(BE118:BE124))*I33),  2)</f>
        <v>0</v>
      </c>
      <c r="L33" s="42"/>
    </row>
    <row r="34" s="1" customFormat="1" ht="14.4" customHeight="1">
      <c r="B34" s="42"/>
      <c r="E34" s="136" t="s">
        <v>43</v>
      </c>
      <c r="F34" s="152">
        <f>ROUND((SUM(BF118:BF124)),  2)</f>
        <v>0</v>
      </c>
      <c r="I34" s="153">
        <v>0.14999999999999999</v>
      </c>
      <c r="J34" s="152">
        <f>ROUND(((SUM(BF118:BF124))*I34),  2)</f>
        <v>0</v>
      </c>
      <c r="L34" s="42"/>
    </row>
    <row r="35" hidden="1" s="1" customFormat="1" ht="14.4" customHeight="1">
      <c r="B35" s="42"/>
      <c r="E35" s="136" t="s">
        <v>44</v>
      </c>
      <c r="F35" s="152">
        <f>ROUND((SUM(BG118:BG124)),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45</v>
      </c>
      <c r="F36" s="152">
        <f>ROUND((SUM(BH118:BH124)),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46</v>
      </c>
      <c r="F37" s="152">
        <f>ROUND((SUM(BI118:BI124)),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50</v>
      </c>
      <c r="E50" s="163"/>
      <c r="F50" s="163"/>
      <c r="G50" s="162" t="s">
        <v>51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52</v>
      </c>
      <c r="E61" s="166"/>
      <c r="F61" s="167" t="s">
        <v>53</v>
      </c>
      <c r="G61" s="165" t="s">
        <v>52</v>
      </c>
      <c r="H61" s="166"/>
      <c r="I61" s="168"/>
      <c r="J61" s="169" t="s">
        <v>53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54</v>
      </c>
      <c r="E65" s="163"/>
      <c r="F65" s="163"/>
      <c r="G65" s="162" t="s">
        <v>55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52</v>
      </c>
      <c r="E76" s="166"/>
      <c r="F76" s="167" t="s">
        <v>53</v>
      </c>
      <c r="G76" s="165" t="s">
        <v>52</v>
      </c>
      <c r="H76" s="166"/>
      <c r="I76" s="168"/>
      <c r="J76" s="169" t="s">
        <v>53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97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19020-KCT Turnov - Zvýšení požární bezpečnosti - Objekt Střelnice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95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19020-D.1.4.h.j - 19020-D.1.4.h.j - Nouzový zvukový systém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16. 8. 2019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KCT Turnov</v>
      </c>
      <c r="G91" s="38"/>
      <c r="H91" s="38"/>
      <c r="I91" s="141" t="s">
        <v>30</v>
      </c>
      <c r="J91" s="35" t="str">
        <f>E21</f>
        <v>Profes projekt, spol. s 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98</v>
      </c>
      <c r="D94" s="178"/>
      <c r="E94" s="178"/>
      <c r="F94" s="178"/>
      <c r="G94" s="178"/>
      <c r="H94" s="178"/>
      <c r="I94" s="179"/>
      <c r="J94" s="180" t="s">
        <v>99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100</v>
      </c>
      <c r="D96" s="38"/>
      <c r="E96" s="38"/>
      <c r="F96" s="38"/>
      <c r="G96" s="38"/>
      <c r="H96" s="38"/>
      <c r="I96" s="138"/>
      <c r="J96" s="104">
        <f>J118</f>
        <v>0</v>
      </c>
      <c r="K96" s="38"/>
      <c r="L96" s="42"/>
      <c r="AU96" s="16" t="s">
        <v>101</v>
      </c>
    </row>
    <row r="97" s="8" customFormat="1" ht="24.96" customHeight="1">
      <c r="B97" s="182"/>
      <c r="C97" s="183"/>
      <c r="D97" s="184" t="s">
        <v>486</v>
      </c>
      <c r="E97" s="185"/>
      <c r="F97" s="185"/>
      <c r="G97" s="185"/>
      <c r="H97" s="185"/>
      <c r="I97" s="186"/>
      <c r="J97" s="187">
        <f>J119</f>
        <v>0</v>
      </c>
      <c r="K97" s="183"/>
      <c r="L97" s="188"/>
    </row>
    <row r="98" s="9" customFormat="1" ht="19.92" customHeight="1">
      <c r="B98" s="189"/>
      <c r="C98" s="190"/>
      <c r="D98" s="191" t="s">
        <v>487</v>
      </c>
      <c r="E98" s="192"/>
      <c r="F98" s="192"/>
      <c r="G98" s="192"/>
      <c r="H98" s="192"/>
      <c r="I98" s="193"/>
      <c r="J98" s="194">
        <f>J120</f>
        <v>0</v>
      </c>
      <c r="K98" s="190"/>
      <c r="L98" s="195"/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38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72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75"/>
      <c r="J104" s="63"/>
      <c r="K104" s="63"/>
      <c r="L104" s="42"/>
    </row>
    <row r="105" s="1" customFormat="1" ht="24.96" customHeight="1">
      <c r="B105" s="37"/>
      <c r="C105" s="22" t="s">
        <v>120</v>
      </c>
      <c r="D105" s="38"/>
      <c r="E105" s="38"/>
      <c r="F105" s="38"/>
      <c r="G105" s="38"/>
      <c r="H105" s="38"/>
      <c r="I105" s="138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16.5" customHeight="1">
      <c r="B108" s="37"/>
      <c r="C108" s="38"/>
      <c r="D108" s="38"/>
      <c r="E108" s="176" t="str">
        <f>E7</f>
        <v>19020-KCT Turnov - Zvýšení požární bezpečnosti - Objekt Střelnice</v>
      </c>
      <c r="F108" s="31"/>
      <c r="G108" s="31"/>
      <c r="H108" s="31"/>
      <c r="I108" s="138"/>
      <c r="J108" s="38"/>
      <c r="K108" s="38"/>
      <c r="L108" s="42"/>
    </row>
    <row r="109" s="1" customFormat="1" ht="12" customHeight="1">
      <c r="B109" s="37"/>
      <c r="C109" s="31" t="s">
        <v>95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6.5" customHeight="1">
      <c r="B110" s="37"/>
      <c r="C110" s="38"/>
      <c r="D110" s="38"/>
      <c r="E110" s="70" t="str">
        <f>E9</f>
        <v>19020-D.1.4.h.j - 19020-D.1.4.h.j - Nouzový zvukový systém</v>
      </c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2" customHeight="1">
      <c r="B112" s="37"/>
      <c r="C112" s="31" t="s">
        <v>20</v>
      </c>
      <c r="D112" s="38"/>
      <c r="E112" s="38"/>
      <c r="F112" s="26" t="str">
        <f>F12</f>
        <v xml:space="preserve"> </v>
      </c>
      <c r="G112" s="38"/>
      <c r="H112" s="38"/>
      <c r="I112" s="141" t="s">
        <v>22</v>
      </c>
      <c r="J112" s="73" t="str">
        <f>IF(J12="","",J12)</f>
        <v>16. 8. 2019</v>
      </c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27.9" customHeight="1">
      <c r="B114" s="37"/>
      <c r="C114" s="31" t="s">
        <v>24</v>
      </c>
      <c r="D114" s="38"/>
      <c r="E114" s="38"/>
      <c r="F114" s="26" t="str">
        <f>E15</f>
        <v>KCT Turnov</v>
      </c>
      <c r="G114" s="38"/>
      <c r="H114" s="38"/>
      <c r="I114" s="141" t="s">
        <v>30</v>
      </c>
      <c r="J114" s="35" t="str">
        <f>E21</f>
        <v>Profes projekt, spol. s r.o.</v>
      </c>
      <c r="K114" s="38"/>
      <c r="L114" s="42"/>
    </row>
    <row r="115" s="1" customFormat="1" ht="15.15" customHeight="1">
      <c r="B115" s="37"/>
      <c r="C115" s="31" t="s">
        <v>28</v>
      </c>
      <c r="D115" s="38"/>
      <c r="E115" s="38"/>
      <c r="F115" s="26" t="str">
        <f>IF(E18="","",E18)</f>
        <v>Vyplň údaj</v>
      </c>
      <c r="G115" s="38"/>
      <c r="H115" s="38"/>
      <c r="I115" s="141" t="s">
        <v>35</v>
      </c>
      <c r="J115" s="35" t="str">
        <f>E24</f>
        <v xml:space="preserve"> </v>
      </c>
      <c r="K115" s="38"/>
      <c r="L115" s="42"/>
    </row>
    <row r="116" s="1" customFormat="1" ht="10.32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0" customFormat="1" ht="29.28" customHeight="1">
      <c r="B117" s="196"/>
      <c r="C117" s="197" t="s">
        <v>121</v>
      </c>
      <c r="D117" s="198" t="s">
        <v>62</v>
      </c>
      <c r="E117" s="198" t="s">
        <v>58</v>
      </c>
      <c r="F117" s="198" t="s">
        <v>59</v>
      </c>
      <c r="G117" s="198" t="s">
        <v>122</v>
      </c>
      <c r="H117" s="198" t="s">
        <v>123</v>
      </c>
      <c r="I117" s="199" t="s">
        <v>124</v>
      </c>
      <c r="J117" s="200" t="s">
        <v>99</v>
      </c>
      <c r="K117" s="201" t="s">
        <v>125</v>
      </c>
      <c r="L117" s="202"/>
      <c r="M117" s="94" t="s">
        <v>1</v>
      </c>
      <c r="N117" s="95" t="s">
        <v>41</v>
      </c>
      <c r="O117" s="95" t="s">
        <v>126</v>
      </c>
      <c r="P117" s="95" t="s">
        <v>127</v>
      </c>
      <c r="Q117" s="95" t="s">
        <v>128</v>
      </c>
      <c r="R117" s="95" t="s">
        <v>129</v>
      </c>
      <c r="S117" s="95" t="s">
        <v>130</v>
      </c>
      <c r="T117" s="96" t="s">
        <v>131</v>
      </c>
    </row>
    <row r="118" s="1" customFormat="1" ht="22.8" customHeight="1">
      <c r="B118" s="37"/>
      <c r="C118" s="101" t="s">
        <v>132</v>
      </c>
      <c r="D118" s="38"/>
      <c r="E118" s="38"/>
      <c r="F118" s="38"/>
      <c r="G118" s="38"/>
      <c r="H118" s="38"/>
      <c r="I118" s="138"/>
      <c r="J118" s="203">
        <f>BK118</f>
        <v>0</v>
      </c>
      <c r="K118" s="38"/>
      <c r="L118" s="42"/>
      <c r="M118" s="97"/>
      <c r="N118" s="98"/>
      <c r="O118" s="98"/>
      <c r="P118" s="204">
        <f>P119</f>
        <v>0</v>
      </c>
      <c r="Q118" s="98"/>
      <c r="R118" s="204">
        <f>R119</f>
        <v>0</v>
      </c>
      <c r="S118" s="98"/>
      <c r="T118" s="205">
        <f>T119</f>
        <v>0</v>
      </c>
      <c r="AT118" s="16" t="s">
        <v>76</v>
      </c>
      <c r="AU118" s="16" t="s">
        <v>101</v>
      </c>
      <c r="BK118" s="206">
        <f>BK119</f>
        <v>0</v>
      </c>
    </row>
    <row r="119" s="11" customFormat="1" ht="25.92" customHeight="1">
      <c r="B119" s="207"/>
      <c r="C119" s="208"/>
      <c r="D119" s="209" t="s">
        <v>76</v>
      </c>
      <c r="E119" s="210" t="s">
        <v>396</v>
      </c>
      <c r="F119" s="210" t="s">
        <v>488</v>
      </c>
      <c r="G119" s="208"/>
      <c r="H119" s="208"/>
      <c r="I119" s="211"/>
      <c r="J119" s="212">
        <f>BK119</f>
        <v>0</v>
      </c>
      <c r="K119" s="208"/>
      <c r="L119" s="213"/>
      <c r="M119" s="214"/>
      <c r="N119" s="215"/>
      <c r="O119" s="215"/>
      <c r="P119" s="216">
        <f>P120</f>
        <v>0</v>
      </c>
      <c r="Q119" s="215"/>
      <c r="R119" s="216">
        <f>R120</f>
        <v>0</v>
      </c>
      <c r="S119" s="215"/>
      <c r="T119" s="217">
        <f>T120</f>
        <v>0</v>
      </c>
      <c r="AR119" s="218" t="s">
        <v>136</v>
      </c>
      <c r="AT119" s="219" t="s">
        <v>76</v>
      </c>
      <c r="AU119" s="219" t="s">
        <v>77</v>
      </c>
      <c r="AY119" s="218" t="s">
        <v>135</v>
      </c>
      <c r="BK119" s="220">
        <f>BK120</f>
        <v>0</v>
      </c>
    </row>
    <row r="120" s="11" customFormat="1" ht="22.8" customHeight="1">
      <c r="B120" s="207"/>
      <c r="C120" s="208"/>
      <c r="D120" s="209" t="s">
        <v>76</v>
      </c>
      <c r="E120" s="221" t="s">
        <v>489</v>
      </c>
      <c r="F120" s="221" t="s">
        <v>490</v>
      </c>
      <c r="G120" s="208"/>
      <c r="H120" s="208"/>
      <c r="I120" s="211"/>
      <c r="J120" s="222">
        <f>BK120</f>
        <v>0</v>
      </c>
      <c r="K120" s="208"/>
      <c r="L120" s="213"/>
      <c r="M120" s="214"/>
      <c r="N120" s="215"/>
      <c r="O120" s="215"/>
      <c r="P120" s="216">
        <f>SUM(P121:P124)</f>
        <v>0</v>
      </c>
      <c r="Q120" s="215"/>
      <c r="R120" s="216">
        <f>SUM(R121:R124)</f>
        <v>0</v>
      </c>
      <c r="S120" s="215"/>
      <c r="T120" s="217">
        <f>SUM(T121:T124)</f>
        <v>0</v>
      </c>
      <c r="AR120" s="218" t="s">
        <v>136</v>
      </c>
      <c r="AT120" s="219" t="s">
        <v>76</v>
      </c>
      <c r="AU120" s="219" t="s">
        <v>85</v>
      </c>
      <c r="AY120" s="218" t="s">
        <v>135</v>
      </c>
      <c r="BK120" s="220">
        <f>SUM(BK121:BK124)</f>
        <v>0</v>
      </c>
    </row>
    <row r="121" s="1" customFormat="1" ht="16.5" customHeight="1">
      <c r="B121" s="37"/>
      <c r="C121" s="223" t="s">
        <v>85</v>
      </c>
      <c r="D121" s="223" t="s">
        <v>138</v>
      </c>
      <c r="E121" s="224" t="s">
        <v>500</v>
      </c>
      <c r="F121" s="225" t="s">
        <v>501</v>
      </c>
      <c r="G121" s="226" t="s">
        <v>493</v>
      </c>
      <c r="H121" s="227">
        <v>1</v>
      </c>
      <c r="I121" s="228"/>
      <c r="J121" s="229">
        <f>ROUND(I121*H121,2)</f>
        <v>0</v>
      </c>
      <c r="K121" s="225" t="s">
        <v>1</v>
      </c>
      <c r="L121" s="42"/>
      <c r="M121" s="230" t="s">
        <v>1</v>
      </c>
      <c r="N121" s="231" t="s">
        <v>42</v>
      </c>
      <c r="O121" s="85"/>
      <c r="P121" s="232">
        <f>O121*H121</f>
        <v>0</v>
      </c>
      <c r="Q121" s="232">
        <v>0</v>
      </c>
      <c r="R121" s="232">
        <f>Q121*H121</f>
        <v>0</v>
      </c>
      <c r="S121" s="232">
        <v>0</v>
      </c>
      <c r="T121" s="233">
        <f>S121*H121</f>
        <v>0</v>
      </c>
      <c r="AR121" s="234" t="s">
        <v>494</v>
      </c>
      <c r="AT121" s="234" t="s">
        <v>138</v>
      </c>
      <c r="AU121" s="234" t="s">
        <v>87</v>
      </c>
      <c r="AY121" s="16" t="s">
        <v>135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6" t="s">
        <v>85</v>
      </c>
      <c r="BK121" s="235">
        <f>ROUND(I121*H121,2)</f>
        <v>0</v>
      </c>
      <c r="BL121" s="16" t="s">
        <v>494</v>
      </c>
      <c r="BM121" s="234" t="s">
        <v>502</v>
      </c>
    </row>
    <row r="122" s="1" customFormat="1">
      <c r="B122" s="37"/>
      <c r="C122" s="38"/>
      <c r="D122" s="236" t="s">
        <v>145</v>
      </c>
      <c r="E122" s="38"/>
      <c r="F122" s="237" t="s">
        <v>501</v>
      </c>
      <c r="G122" s="38"/>
      <c r="H122" s="38"/>
      <c r="I122" s="138"/>
      <c r="J122" s="38"/>
      <c r="K122" s="38"/>
      <c r="L122" s="42"/>
      <c r="M122" s="238"/>
      <c r="N122" s="85"/>
      <c r="O122" s="85"/>
      <c r="P122" s="85"/>
      <c r="Q122" s="85"/>
      <c r="R122" s="85"/>
      <c r="S122" s="85"/>
      <c r="T122" s="86"/>
      <c r="AT122" s="16" t="s">
        <v>145</v>
      </c>
      <c r="AU122" s="16" t="s">
        <v>87</v>
      </c>
    </row>
    <row r="123" s="1" customFormat="1" ht="36" customHeight="1">
      <c r="B123" s="37"/>
      <c r="C123" s="223" t="s">
        <v>87</v>
      </c>
      <c r="D123" s="223" t="s">
        <v>138</v>
      </c>
      <c r="E123" s="224" t="s">
        <v>503</v>
      </c>
      <c r="F123" s="225" t="s">
        <v>492</v>
      </c>
      <c r="G123" s="226" t="s">
        <v>493</v>
      </c>
      <c r="H123" s="227">
        <v>1</v>
      </c>
      <c r="I123" s="228"/>
      <c r="J123" s="229">
        <f>ROUND(I123*H123,2)</f>
        <v>0</v>
      </c>
      <c r="K123" s="225" t="s">
        <v>1</v>
      </c>
      <c r="L123" s="42"/>
      <c r="M123" s="230" t="s">
        <v>1</v>
      </c>
      <c r="N123" s="231" t="s">
        <v>42</v>
      </c>
      <c r="O123" s="85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AR123" s="234" t="s">
        <v>494</v>
      </c>
      <c r="AT123" s="234" t="s">
        <v>138</v>
      </c>
      <c r="AU123" s="234" t="s">
        <v>87</v>
      </c>
      <c r="AY123" s="16" t="s">
        <v>135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6" t="s">
        <v>85</v>
      </c>
      <c r="BK123" s="235">
        <f>ROUND(I123*H123,2)</f>
        <v>0</v>
      </c>
      <c r="BL123" s="16" t="s">
        <v>494</v>
      </c>
      <c r="BM123" s="234" t="s">
        <v>504</v>
      </c>
    </row>
    <row r="124" s="1" customFormat="1">
      <c r="B124" s="37"/>
      <c r="C124" s="38"/>
      <c r="D124" s="236" t="s">
        <v>145</v>
      </c>
      <c r="E124" s="38"/>
      <c r="F124" s="237" t="s">
        <v>492</v>
      </c>
      <c r="G124" s="38"/>
      <c r="H124" s="38"/>
      <c r="I124" s="138"/>
      <c r="J124" s="38"/>
      <c r="K124" s="38"/>
      <c r="L124" s="42"/>
      <c r="M124" s="282"/>
      <c r="N124" s="283"/>
      <c r="O124" s="283"/>
      <c r="P124" s="283"/>
      <c r="Q124" s="283"/>
      <c r="R124" s="283"/>
      <c r="S124" s="283"/>
      <c r="T124" s="284"/>
      <c r="AT124" s="16" t="s">
        <v>145</v>
      </c>
      <c r="AU124" s="16" t="s">
        <v>87</v>
      </c>
    </row>
    <row r="125" s="1" customFormat="1" ht="6.96" customHeight="1">
      <c r="B125" s="60"/>
      <c r="C125" s="61"/>
      <c r="D125" s="61"/>
      <c r="E125" s="61"/>
      <c r="F125" s="61"/>
      <c r="G125" s="61"/>
      <c r="H125" s="61"/>
      <c r="I125" s="172"/>
      <c r="J125" s="61"/>
      <c r="K125" s="61"/>
      <c r="L125" s="42"/>
    </row>
  </sheetData>
  <sheetProtection sheet="1" autoFilter="0" formatColumns="0" formatRows="0" objects="1" scenarios="1" spinCount="100000" saltValue="p7+lk4L5d6VR2SeC84p8jpLHVivslZNupr+k2Db17rklulkL+QkuNn4jjxUIEC1bXKilMZQmZvJjL5Ty10EujA==" hashValue="eVEFO+W2a8XOlONjt5xAIu39oB+pglhLsxT0yA/CijEBnPdZgRCDSr9wEsWHXATcyOmO1SgXhThyYutGy9weKw==" algorithmName="SHA-512" password="CC35"/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DESKTOP-C3IFJA8\PC30</dc:creator>
  <cp:lastModifiedBy>DESKTOP-C3IFJA8\PC30</cp:lastModifiedBy>
  <dcterms:created xsi:type="dcterms:W3CDTF">2019-11-05T14:06:19Z</dcterms:created>
  <dcterms:modified xsi:type="dcterms:W3CDTF">2019-11-05T14:06:25Z</dcterms:modified>
</cp:coreProperties>
</file>